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Goleta 2021\kit\"/>
    </mc:Choice>
  </mc:AlternateContent>
  <xr:revisionPtr revIDLastSave="0" documentId="13_ncr:1_{71F9E160-C30F-47E2-9CFA-FEBB76129D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asignación!$B$4:$P$58</definedName>
    <definedName name="_xlnm.Print_Titles" localSheetId="1">asignación!$5:$5</definedName>
  </definedNames>
  <calcPr calcId="191029"/>
</workbook>
</file>

<file path=xl/calcChain.xml><?xml version="1.0" encoding="utf-8"?>
<calcChain xmlns="http://schemas.openxmlformats.org/spreadsheetml/2006/main">
  <c r="N11" i="2" l="1"/>
  <c r="N12" i="2"/>
  <c r="N13" i="2"/>
  <c r="N14" i="2"/>
  <c r="N16" i="2"/>
  <c r="N17" i="2"/>
  <c r="N18" i="2"/>
  <c r="N20" i="2"/>
  <c r="N21" i="2"/>
  <c r="N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F8" i="2"/>
  <c r="E8" i="2"/>
  <c r="D8" i="2"/>
  <c r="C8" i="2"/>
  <c r="C61" i="1"/>
  <c r="H8" i="2" s="1"/>
  <c r="G1" i="2" s="1"/>
  <c r="D61" i="1"/>
  <c r="E61" i="1"/>
  <c r="F61" i="1"/>
  <c r="G61" i="1"/>
  <c r="H61" i="1"/>
  <c r="I61" i="1"/>
  <c r="J61" i="1"/>
  <c r="K61" i="1"/>
  <c r="M61" i="1"/>
  <c r="N61" i="1"/>
  <c r="O61" i="1"/>
  <c r="I21" i="2" l="1"/>
  <c r="L18" i="2"/>
  <c r="L16" i="2"/>
  <c r="L17" i="2"/>
  <c r="L14" i="2"/>
  <c r="K14" i="2"/>
  <c r="J20" i="2"/>
  <c r="J12" i="2"/>
  <c r="J21" i="2"/>
  <c r="L20" i="2"/>
  <c r="I18" i="2"/>
  <c r="L11" i="2"/>
  <c r="L12" i="2"/>
  <c r="I22" i="2"/>
  <c r="I14" i="2"/>
  <c r="K12" i="2"/>
  <c r="L21" i="2"/>
  <c r="K18" i="2"/>
  <c r="L13" i="2"/>
  <c r="I12" i="2"/>
  <c r="I20" i="2"/>
  <c r="K21" i="2"/>
  <c r="G15" i="2"/>
  <c r="K13" i="2"/>
  <c r="J11" i="2"/>
  <c r="J16" i="2"/>
  <c r="J22" i="2"/>
  <c r="G19" i="2"/>
  <c r="K17" i="2"/>
  <c r="I16" i="2"/>
  <c r="G12" i="2"/>
  <c r="G11" i="2"/>
  <c r="K22" i="2"/>
  <c r="K20" i="2"/>
  <c r="J17" i="2"/>
  <c r="G14" i="2"/>
  <c r="G17" i="2"/>
  <c r="G16" i="2"/>
  <c r="G18" i="2"/>
  <c r="K16" i="2"/>
  <c r="L22" i="2"/>
  <c r="G13" i="2"/>
  <c r="I11" i="2"/>
  <c r="I17" i="2"/>
  <c r="J18" i="2"/>
  <c r="J13" i="2"/>
  <c r="I13" i="2"/>
  <c r="G20" i="2"/>
  <c r="G21" i="2"/>
  <c r="J14" i="2"/>
  <c r="K11" i="2"/>
  <c r="G10" i="2"/>
  <c r="G22" i="2"/>
  <c r="L61" i="1"/>
  <c r="P61" i="1"/>
  <c r="G8" i="2"/>
  <c r="M22" i="2" l="1"/>
  <c r="M17" i="2"/>
  <c r="M11" i="2"/>
  <c r="M14" i="2"/>
  <c r="M13" i="2"/>
  <c r="M16" i="2"/>
  <c r="M12" i="2"/>
  <c r="M21" i="2"/>
  <c r="M18" i="2"/>
  <c r="M20" i="2"/>
  <c r="K7" i="2" l="1"/>
  <c r="L7" i="2"/>
  <c r="H2" i="1" l="1"/>
  <c r="K2" i="1"/>
  <c r="E9" i="2" l="1"/>
  <c r="F9" i="2"/>
  <c r="J7" i="2"/>
  <c r="I7" i="2"/>
  <c r="L9" i="2" l="1"/>
  <c r="L2" i="1"/>
  <c r="K9" i="2"/>
  <c r="I2" i="1"/>
  <c r="B2" i="1" l="1"/>
  <c r="E2" i="1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<sst xmlns="http://schemas.openxmlformats.org/spreadsheetml/2006/main" count="74" uniqueCount="52">
  <si>
    <t>Total</t>
  </si>
  <si>
    <t xml:space="preserve"> Hisp</t>
  </si>
  <si>
    <t>Latino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</si>
  <si>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</si>
  <si>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</si>
  <si>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</si>
  <si>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</si>
  <si>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</si>
  <si>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</si>
  <si>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</si>
  <si>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</si>
  <si>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</si>
  <si>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</si>
  <si>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</si>
  <si>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</si>
  <si>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</si>
  <si>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</si>
  <si>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</si>
  <si>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amarillos.</t>
  </si>
  <si>
    <t>Al entregar:</t>
  </si>
  <si>
    <t>Cuando termine, envíe por e-mail su lista de designaciones a cityclerkgroup@cityofgoleta.org.</t>
  </si>
  <si>
    <t>Referencia: Población total &amp; deviación de la ideal por distrito</t>
  </si>
  <si>
    <t>Distrito</t>
  </si>
  <si>
    <t>Unid</t>
  </si>
  <si>
    <t>Población total</t>
  </si>
  <si>
    <t>Población Ciudadana en Edad Electoral (PCEE)</t>
  </si>
  <si>
    <t>(1-4)</t>
  </si>
  <si>
    <t>Pob</t>
  </si>
  <si>
    <t>Blanco</t>
  </si>
  <si>
    <t>Negro</t>
  </si>
  <si>
    <t>Asiático</t>
  </si>
  <si>
    <t>Votantes Activos (Nov. 2020)</t>
  </si>
  <si>
    <t>Otro</t>
  </si>
  <si>
    <t>Población ideal:</t>
  </si>
  <si>
    <t>Totales por distrito</t>
  </si>
  <si>
    <t>Public Participation Kit de la Ciudad de Goleta 2021</t>
  </si>
  <si>
    <t>Entre su nombre aquí</t>
  </si>
  <si>
    <t>Contados</t>
  </si>
  <si>
    <t>Porcentajes</t>
  </si>
  <si>
    <t>Grupo</t>
  </si>
  <si>
    <t>Categoria</t>
  </si>
  <si>
    <t>Sin designación</t>
  </si>
  <si>
    <t>Comentarios sobre esta opción</t>
  </si>
  <si>
    <t>Este mapa tiene razón porque…</t>
  </si>
  <si>
    <t>Pob. Tot.</t>
  </si>
  <si>
    <t>Deviación en personas</t>
  </si>
  <si>
    <t>PCEE Total</t>
  </si>
  <si>
    <t>Latinos</t>
  </si>
  <si>
    <t>Negros</t>
  </si>
  <si>
    <t>PCEVotantes Registratos (Nov. 2020)</t>
  </si>
  <si>
    <t>PCEVotantes Registrados (Nov. 2020)</t>
  </si>
  <si>
    <t>Blancos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</si>
</sst>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2" xfId="0" applyFont="1" applyBorder="1" applyAlignment="1"/>
    <xf numFmtId="3" fontId="5" fillId="0" borderId="27" xfId="0" quotePrefix="1" applyNumberFormat="1" applyFont="1" applyBorder="1" applyAlignment="1">
      <alignment horizontal="center" wrapText="1"/>
    </xf>
    <xf numFmtId="3" fontId="6" fillId="0" borderId="37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H2" sqref="H2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6" x14ac:dyDescent="0.3">
      <c r="A1" s="1" t="s">
        <v>7</v>
      </c>
    </row>
    <row r="3" spans="1:6" x14ac:dyDescent="0.3">
      <c r="A3" s="1" t="s">
        <v>8</v>
      </c>
    </row>
    <row r="4" spans="1:6" x14ac:dyDescent="0.3">
      <c r="A4" s="2" t="s">
        <v>9</v>
      </c>
    </row>
    <row r="5" spans="1:6" x14ac:dyDescent="0.3">
      <c r="A5" s="2" t="s">
        <v>10</v>
      </c>
    </row>
    <row r="6" spans="1:6" x14ac:dyDescent="0.3">
      <c r="A6" s="2" t="s">
        <v>11</v>
      </c>
    </row>
    <row r="7" spans="1:6" x14ac:dyDescent="0.3">
      <c r="B7" s="2" t="s">
        <v>12</v>
      </c>
    </row>
    <row r="8" spans="1:6" x14ac:dyDescent="0.3">
      <c r="B8" s="2" t="s">
        <v>13</v>
      </c>
    </row>
    <row r="9" spans="1:6" x14ac:dyDescent="0.3">
      <c r="B9" s="2" t="s">
        <v>14</v>
      </c>
    </row>
    <row r="11" spans="1:6" x14ac:dyDescent="0.3">
      <c r="A11" s="1" t="s">
        <v>15</v>
      </c>
      <c r="B11" s="2" t="s">
        <v>16</v>
      </c>
    </row>
    <row r="12" spans="1:6" x14ac:dyDescent="0.3">
      <c r="B12" s="2" t="s">
        <v>17</v>
      </c>
      <c r="F12" s="3" t="s">
        <v>18</v>
      </c>
    </row>
    <row r="14" spans="1:6" x14ac:dyDescent="0.3">
      <c r="A14" s="1" t="s">
        <v>19</v>
      </c>
    </row>
    <row r="15" spans="1:6" x14ac:dyDescent="0.3">
      <c r="B15" s="2" t="s">
        <v>20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1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12.44140625" style="36" bestFit="1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bestFit="1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3.44140625" style="5" bestFit="1" customWidth="1"/>
    <col min="19" max="20" width="6.5546875" style="5" customWidth="1"/>
    <col min="21" max="21" width="3.55468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6" ht="12.6" customHeight="1" thickBot="1" x14ac:dyDescent="0.3">
      <c r="A1" s="80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"/>
      <c r="N1" s="5"/>
      <c r="O1" s="5"/>
      <c r="P1" s="5"/>
    </row>
    <row r="2" spans="1:16" ht="12.6" thickBot="1" x14ac:dyDescent="0.3">
      <c r="A2" s="39" t="s">
        <v>4</v>
      </c>
      <c r="B2" s="37">
        <f>resultados!$C$8</f>
        <v>0</v>
      </c>
      <c r="C2" s="37">
        <f>resultados!$C$9</f>
        <v>-7777.9740609999999</v>
      </c>
      <c r="D2" s="39" t="s">
        <v>3</v>
      </c>
      <c r="E2" s="37">
        <f>resultados!$D$8</f>
        <v>0</v>
      </c>
      <c r="F2" s="37">
        <f>resultados!$D$9</f>
        <v>-7777.9740609999999</v>
      </c>
      <c r="G2" s="39" t="s">
        <v>5</v>
      </c>
      <c r="H2" s="37">
        <f>resultados!$E$8</f>
        <v>0</v>
      </c>
      <c r="I2" s="37">
        <f>resultados!$E$9</f>
        <v>-7777.9740609999999</v>
      </c>
      <c r="J2" s="39" t="s">
        <v>6</v>
      </c>
      <c r="K2" s="37">
        <f>resultados!$F$8</f>
        <v>0</v>
      </c>
      <c r="L2" s="38">
        <f>resultados!$F$9</f>
        <v>-7777.9740609999999</v>
      </c>
      <c r="M2" s="5"/>
      <c r="N2" s="5"/>
      <c r="O2" s="5"/>
      <c r="P2" s="5"/>
    </row>
    <row r="3" spans="1:16" x14ac:dyDescent="0.25">
      <c r="H3" s="36"/>
    </row>
    <row r="4" spans="1:16" ht="13.5" customHeight="1" x14ac:dyDescent="0.25">
      <c r="A4" s="51" t="s">
        <v>22</v>
      </c>
      <c r="B4" s="61" t="s">
        <v>23</v>
      </c>
      <c r="C4" s="72" t="s">
        <v>24</v>
      </c>
      <c r="D4" s="76" t="s">
        <v>25</v>
      </c>
      <c r="E4" s="77"/>
      <c r="F4" s="77"/>
      <c r="G4" s="77"/>
      <c r="H4" s="78"/>
      <c r="I4" s="76" t="s">
        <v>49</v>
      </c>
      <c r="J4" s="77"/>
      <c r="K4" s="77"/>
      <c r="L4" s="78"/>
      <c r="M4" s="76" t="s">
        <v>31</v>
      </c>
      <c r="N4" s="77"/>
      <c r="O4" s="77"/>
      <c r="P4" s="79"/>
    </row>
    <row r="5" spans="1:16" s="4" customFormat="1" x14ac:dyDescent="0.25">
      <c r="A5" s="58" t="s">
        <v>26</v>
      </c>
      <c r="B5" s="59" t="s">
        <v>27</v>
      </c>
      <c r="C5" s="62" t="s">
        <v>0</v>
      </c>
      <c r="D5" s="64" t="s">
        <v>0</v>
      </c>
      <c r="E5" s="60" t="s">
        <v>1</v>
      </c>
      <c r="F5" s="60" t="s">
        <v>28</v>
      </c>
      <c r="G5" s="60" t="s">
        <v>29</v>
      </c>
      <c r="H5" s="63" t="s">
        <v>30</v>
      </c>
      <c r="I5" s="60" t="s">
        <v>0</v>
      </c>
      <c r="J5" s="60" t="s">
        <v>2</v>
      </c>
      <c r="K5" s="73" t="s">
        <v>30</v>
      </c>
      <c r="L5" s="63" t="s">
        <v>32</v>
      </c>
      <c r="M5" s="60" t="s">
        <v>0</v>
      </c>
      <c r="N5" s="60" t="s">
        <v>2</v>
      </c>
      <c r="O5" s="73" t="s">
        <v>30</v>
      </c>
      <c r="P5" s="65" t="s">
        <v>32</v>
      </c>
    </row>
    <row r="6" spans="1:16" x14ac:dyDescent="0.25">
      <c r="A6" s="52"/>
      <c r="B6" s="40">
        <v>1</v>
      </c>
      <c r="C6" s="55">
        <v>320.85900700000002</v>
      </c>
      <c r="D6" s="55">
        <v>228.72650100000001</v>
      </c>
      <c r="E6" s="40">
        <v>22.077919999999999</v>
      </c>
      <c r="F6" s="40">
        <v>189.28299799999999</v>
      </c>
      <c r="G6" s="40">
        <v>0</v>
      </c>
      <c r="H6" s="56">
        <v>17.365590000000001</v>
      </c>
      <c r="I6" s="40">
        <v>265</v>
      </c>
      <c r="J6" s="40">
        <v>69.730428000000003</v>
      </c>
      <c r="K6" s="41">
        <v>8.5161289999999994</v>
      </c>
      <c r="L6" s="41">
        <v>186.75344299999998</v>
      </c>
      <c r="M6" s="57">
        <v>233.96343999999999</v>
      </c>
      <c r="N6" s="41">
        <v>58.143799999999999</v>
      </c>
      <c r="O6" s="41">
        <v>6.4344080000000003</v>
      </c>
      <c r="P6" s="53">
        <v>169.385232</v>
      </c>
    </row>
    <row r="7" spans="1:16" x14ac:dyDescent="0.25">
      <c r="A7" s="54"/>
      <c r="B7" s="40">
        <v>2</v>
      </c>
      <c r="C7" s="55">
        <v>443.21949999999998</v>
      </c>
      <c r="D7" s="55">
        <v>299.78356700000001</v>
      </c>
      <c r="E7" s="40">
        <v>42.660246000000001</v>
      </c>
      <c r="F7" s="40">
        <v>235.962628</v>
      </c>
      <c r="G7" s="40">
        <v>0.72727299999999995</v>
      </c>
      <c r="H7" s="56">
        <v>17.291084000000001</v>
      </c>
      <c r="I7" s="40">
        <v>291.77327100000002</v>
      </c>
      <c r="J7" s="40">
        <v>76.596592999999999</v>
      </c>
      <c r="K7" s="41">
        <v>9.3688369999999992</v>
      </c>
      <c r="L7" s="41">
        <v>205.80784100000005</v>
      </c>
      <c r="M7" s="57">
        <v>257.84334200000001</v>
      </c>
      <c r="N7" s="41">
        <v>63.975485999999997</v>
      </c>
      <c r="O7" s="41">
        <v>7.1026629999999997</v>
      </c>
      <c r="P7" s="53">
        <v>186.76519300000001</v>
      </c>
    </row>
    <row r="8" spans="1:16" x14ac:dyDescent="0.25">
      <c r="A8" s="54"/>
      <c r="B8" s="40">
        <v>3</v>
      </c>
      <c r="C8" s="55">
        <v>407.21900499999998</v>
      </c>
      <c r="D8" s="55">
        <v>277.29424899999998</v>
      </c>
      <c r="E8" s="40">
        <v>53.250543</v>
      </c>
      <c r="F8" s="40">
        <v>165.20971700000001</v>
      </c>
      <c r="G8" s="40">
        <v>3.2727300000000001</v>
      </c>
      <c r="H8" s="56">
        <v>55.161301000000002</v>
      </c>
      <c r="I8" s="40">
        <v>272.01405599999998</v>
      </c>
      <c r="J8" s="40">
        <v>79.995140000000006</v>
      </c>
      <c r="K8" s="41">
        <v>16.589614000000001</v>
      </c>
      <c r="L8" s="41">
        <v>175.42930199999998</v>
      </c>
      <c r="M8" s="57">
        <v>241.46217100000001</v>
      </c>
      <c r="N8" s="41">
        <v>66.647479000000004</v>
      </c>
      <c r="O8" s="41">
        <v>14.290077999999999</v>
      </c>
      <c r="P8" s="53">
        <v>160.52461400000001</v>
      </c>
    </row>
    <row r="9" spans="1:16" x14ac:dyDescent="0.25">
      <c r="A9" s="54"/>
      <c r="B9" s="40">
        <v>4</v>
      </c>
      <c r="C9" s="55">
        <v>563.931646</v>
      </c>
      <c r="D9" s="55">
        <v>379.22589399999998</v>
      </c>
      <c r="E9" s="40">
        <v>107.081633</v>
      </c>
      <c r="F9" s="40">
        <v>240.93968899999999</v>
      </c>
      <c r="G9" s="40">
        <v>9.78261</v>
      </c>
      <c r="H9" s="56">
        <v>19.897919999999999</v>
      </c>
      <c r="I9" s="40">
        <v>454</v>
      </c>
      <c r="J9" s="40">
        <v>133.51750000000001</v>
      </c>
      <c r="K9" s="41">
        <v>27.689613000000001</v>
      </c>
      <c r="L9" s="41">
        <v>292.79288699999995</v>
      </c>
      <c r="M9" s="57">
        <v>403.00725599999998</v>
      </c>
      <c r="N9" s="41">
        <v>111.239153</v>
      </c>
      <c r="O9" s="41">
        <v>23.85145</v>
      </c>
      <c r="P9" s="53">
        <v>267.916653</v>
      </c>
    </row>
    <row r="10" spans="1:16" x14ac:dyDescent="0.25">
      <c r="A10" s="52"/>
      <c r="B10" s="40">
        <v>5</v>
      </c>
      <c r="C10" s="55">
        <v>622.937949</v>
      </c>
      <c r="D10" s="55">
        <v>446.61180999999999</v>
      </c>
      <c r="E10" s="40">
        <v>162.29566199999999</v>
      </c>
      <c r="F10" s="40">
        <v>240.144643</v>
      </c>
      <c r="G10" s="40">
        <v>21.521789999999999</v>
      </c>
      <c r="H10" s="56">
        <v>21.887744999999999</v>
      </c>
      <c r="I10" s="40">
        <v>499</v>
      </c>
      <c r="J10" s="40">
        <v>131.801074</v>
      </c>
      <c r="K10" s="41">
        <v>16.096774</v>
      </c>
      <c r="L10" s="41">
        <v>351.10215200000005</v>
      </c>
      <c r="M10" s="57">
        <v>440.33619800000002</v>
      </c>
      <c r="N10" s="41">
        <v>109.900594</v>
      </c>
      <c r="O10" s="41">
        <v>12.162006999999999</v>
      </c>
      <c r="P10" s="53">
        <v>318.273597</v>
      </c>
    </row>
    <row r="11" spans="1:16" x14ac:dyDescent="0.25">
      <c r="A11" s="54"/>
      <c r="B11" s="40">
        <v>6</v>
      </c>
      <c r="C11" s="55">
        <v>552.13038700000004</v>
      </c>
      <c r="D11" s="55">
        <v>378.16250500000001</v>
      </c>
      <c r="E11" s="40">
        <v>160.6225</v>
      </c>
      <c r="F11" s="40">
        <v>178.91560100000001</v>
      </c>
      <c r="G11" s="40">
        <v>13.69562</v>
      </c>
      <c r="H11" s="56">
        <v>23.214279999999999</v>
      </c>
      <c r="I11" s="40">
        <v>403</v>
      </c>
      <c r="J11" s="40">
        <v>108.272177</v>
      </c>
      <c r="K11" s="41">
        <v>14.752668999999999</v>
      </c>
      <c r="L11" s="41">
        <v>279.97515399999997</v>
      </c>
      <c r="M11" s="57">
        <v>355.942094</v>
      </c>
      <c r="N11" s="41">
        <v>90.268879999999996</v>
      </c>
      <c r="O11" s="41">
        <v>11.540195000000001</v>
      </c>
      <c r="P11" s="53">
        <v>254.13301900000002</v>
      </c>
    </row>
    <row r="12" spans="1:16" x14ac:dyDescent="0.25">
      <c r="A12" s="54"/>
      <c r="B12" s="40">
        <v>7</v>
      </c>
      <c r="C12" s="55">
        <v>1021.722495</v>
      </c>
      <c r="D12" s="55">
        <v>830.77233000000001</v>
      </c>
      <c r="E12" s="40">
        <v>202.80764199999999</v>
      </c>
      <c r="F12" s="40">
        <v>547.73151499999994</v>
      </c>
      <c r="G12" s="40">
        <v>0</v>
      </c>
      <c r="H12" s="56">
        <v>72.733029999999999</v>
      </c>
      <c r="I12" s="40">
        <v>604.49154999999996</v>
      </c>
      <c r="J12" s="40">
        <v>177.775769</v>
      </c>
      <c r="K12" s="41">
        <v>36.868144000000001</v>
      </c>
      <c r="L12" s="41">
        <v>389.84763699999996</v>
      </c>
      <c r="M12" s="57">
        <v>536.59576400000003</v>
      </c>
      <c r="N12" s="41">
        <v>148.11261400000001</v>
      </c>
      <c r="O12" s="41">
        <v>31.757707</v>
      </c>
      <c r="P12" s="53">
        <v>356.72544300000004</v>
      </c>
    </row>
    <row r="13" spans="1:16" x14ac:dyDescent="0.25">
      <c r="A13" s="54"/>
      <c r="B13" s="40">
        <v>8</v>
      </c>
      <c r="C13" s="55">
        <v>954.14166799999998</v>
      </c>
      <c r="D13" s="55">
        <v>751.84420899999998</v>
      </c>
      <c r="E13" s="40">
        <v>302.86599799999999</v>
      </c>
      <c r="F13" s="40">
        <v>395.33078</v>
      </c>
      <c r="G13" s="40">
        <v>0</v>
      </c>
      <c r="H13" s="56">
        <v>51.147539000000002</v>
      </c>
      <c r="I13" s="40">
        <v>516</v>
      </c>
      <c r="J13" s="40">
        <v>151.75116600000001</v>
      </c>
      <c r="K13" s="41">
        <v>31.471015999999999</v>
      </c>
      <c r="L13" s="41">
        <v>332.77781799999997</v>
      </c>
      <c r="M13" s="57">
        <v>458.04348599999997</v>
      </c>
      <c r="N13" s="41">
        <v>126.43040000000001</v>
      </c>
      <c r="O13" s="41">
        <v>27.108695000000001</v>
      </c>
      <c r="P13" s="53">
        <v>304.50439099999994</v>
      </c>
    </row>
    <row r="14" spans="1:16" x14ac:dyDescent="0.25">
      <c r="A14" s="52"/>
      <c r="B14" s="40">
        <v>9</v>
      </c>
      <c r="C14" s="55">
        <v>750.60119599999996</v>
      </c>
      <c r="D14" s="55">
        <v>596.81278999999995</v>
      </c>
      <c r="E14" s="40">
        <v>99.779326999999995</v>
      </c>
      <c r="F14" s="40">
        <v>393.82572800000003</v>
      </c>
      <c r="G14" s="40">
        <v>45</v>
      </c>
      <c r="H14" s="56">
        <v>58.207583999999997</v>
      </c>
      <c r="I14" s="40">
        <v>520.50837799999999</v>
      </c>
      <c r="J14" s="40">
        <v>153.077043</v>
      </c>
      <c r="K14" s="41">
        <v>31.745982000000001</v>
      </c>
      <c r="L14" s="41">
        <v>335.68535299999996</v>
      </c>
      <c r="M14" s="57">
        <v>462.04549500000002</v>
      </c>
      <c r="N14" s="41">
        <v>127.53504599999999</v>
      </c>
      <c r="O14" s="41">
        <v>27.345548000000001</v>
      </c>
      <c r="P14" s="53">
        <v>307.16490099999999</v>
      </c>
    </row>
    <row r="15" spans="1:16" x14ac:dyDescent="0.25">
      <c r="A15" s="54"/>
      <c r="B15" s="40">
        <v>10</v>
      </c>
      <c r="C15" s="55">
        <v>601.11513100000002</v>
      </c>
      <c r="D15" s="55">
        <v>452.03370000000001</v>
      </c>
      <c r="E15" s="40">
        <v>125.242749</v>
      </c>
      <c r="F15" s="40">
        <v>249.07050100000001</v>
      </c>
      <c r="G15" s="40">
        <v>33.75</v>
      </c>
      <c r="H15" s="56">
        <v>43.970661</v>
      </c>
      <c r="I15" s="40">
        <v>421</v>
      </c>
      <c r="J15" s="40">
        <v>123.812487</v>
      </c>
      <c r="K15" s="41">
        <v>25.676932000000001</v>
      </c>
      <c r="L15" s="41">
        <v>271.51058099999995</v>
      </c>
      <c r="M15" s="57">
        <v>373.71376800000002</v>
      </c>
      <c r="N15" s="41">
        <v>103.153487</v>
      </c>
      <c r="O15" s="41">
        <v>22.117754000000001</v>
      </c>
      <c r="P15" s="53">
        <v>248.44252700000004</v>
      </c>
    </row>
    <row r="16" spans="1:16" x14ac:dyDescent="0.25">
      <c r="A16" s="54"/>
      <c r="B16" s="40">
        <v>11</v>
      </c>
      <c r="C16" s="55">
        <v>144.60789</v>
      </c>
      <c r="D16" s="55">
        <v>103.3608</v>
      </c>
      <c r="E16" s="40">
        <v>31.310699</v>
      </c>
      <c r="F16" s="40">
        <v>63.042701999999998</v>
      </c>
      <c r="G16" s="40">
        <v>5.625</v>
      </c>
      <c r="H16" s="56">
        <v>3.3823500000000002</v>
      </c>
      <c r="I16" s="40">
        <v>95</v>
      </c>
      <c r="J16" s="40">
        <v>27.938683999999999</v>
      </c>
      <c r="K16" s="41">
        <v>5.7940820000000004</v>
      </c>
      <c r="L16" s="41">
        <v>61.267234000000002</v>
      </c>
      <c r="M16" s="57">
        <v>84.329712000000001</v>
      </c>
      <c r="N16" s="41">
        <v>23.276914999999999</v>
      </c>
      <c r="O16" s="41">
        <v>4.9909420000000004</v>
      </c>
      <c r="P16" s="53">
        <v>56.061854999999994</v>
      </c>
    </row>
    <row r="17" spans="1:16" x14ac:dyDescent="0.25">
      <c r="A17" s="54"/>
      <c r="B17" s="40">
        <v>12</v>
      </c>
      <c r="C17" s="55">
        <v>640.81141100000002</v>
      </c>
      <c r="D17" s="55">
        <v>420.17630000000003</v>
      </c>
      <c r="E17" s="40">
        <v>182.993503</v>
      </c>
      <c r="F17" s="40">
        <v>215.99870000000001</v>
      </c>
      <c r="G17" s="40">
        <v>5.625</v>
      </c>
      <c r="H17" s="56">
        <v>15.558812</v>
      </c>
      <c r="I17" s="40">
        <v>349</v>
      </c>
      <c r="J17" s="40">
        <v>102.63790299999999</v>
      </c>
      <c r="K17" s="41">
        <v>21.285629</v>
      </c>
      <c r="L17" s="41">
        <v>225.07646800000001</v>
      </c>
      <c r="M17" s="57">
        <v>309.80072799999999</v>
      </c>
      <c r="N17" s="41">
        <v>85.512034</v>
      </c>
      <c r="O17" s="41">
        <v>18.335146000000002</v>
      </c>
      <c r="P17" s="53">
        <v>205.95354799999998</v>
      </c>
    </row>
    <row r="18" spans="1:16" x14ac:dyDescent="0.25">
      <c r="A18" s="52"/>
      <c r="B18" s="40">
        <v>13</v>
      </c>
      <c r="C18" s="55">
        <v>4.2538299999999998</v>
      </c>
      <c r="D18" s="55">
        <v>1.6574599999999999</v>
      </c>
      <c r="E18" s="40">
        <v>1.6574599999999999</v>
      </c>
      <c r="F18" s="40">
        <v>0</v>
      </c>
      <c r="G18" s="40">
        <v>0</v>
      </c>
      <c r="H18" s="56">
        <v>0</v>
      </c>
      <c r="I18" s="40">
        <v>2</v>
      </c>
      <c r="J18" s="40">
        <v>6.9573999999999997E-2</v>
      </c>
      <c r="K18" s="41">
        <v>0</v>
      </c>
      <c r="L18" s="41">
        <v>1.930426</v>
      </c>
      <c r="M18" s="57">
        <v>1.84375</v>
      </c>
      <c r="N18" s="41">
        <v>6.9573999999999997E-2</v>
      </c>
      <c r="O18" s="41">
        <v>0</v>
      </c>
      <c r="P18" s="53">
        <v>1.774176</v>
      </c>
    </row>
    <row r="19" spans="1:16" x14ac:dyDescent="0.25">
      <c r="A19" s="54"/>
      <c r="B19" s="40">
        <v>14</v>
      </c>
      <c r="C19" s="55">
        <v>1.0634570000000001</v>
      </c>
      <c r="D19" s="55">
        <v>1.07064</v>
      </c>
      <c r="E19" s="40">
        <v>0</v>
      </c>
      <c r="F19" s="40">
        <v>1.07064</v>
      </c>
      <c r="G19" s="40">
        <v>0</v>
      </c>
      <c r="H19" s="56">
        <v>0</v>
      </c>
      <c r="I19" s="40">
        <v>2</v>
      </c>
      <c r="J19" s="40">
        <v>0.22573399999999999</v>
      </c>
      <c r="K19" s="41">
        <v>6.7594000000000001E-2</v>
      </c>
      <c r="L19" s="41">
        <v>1.706672</v>
      </c>
      <c r="M19" s="57">
        <v>1.8807160000000001</v>
      </c>
      <c r="N19" s="41">
        <v>0.221308</v>
      </c>
      <c r="O19" s="41">
        <v>5.9642000000000001E-2</v>
      </c>
      <c r="P19" s="53">
        <v>1.599766</v>
      </c>
    </row>
    <row r="20" spans="1:16" x14ac:dyDescent="0.25">
      <c r="A20" s="54"/>
      <c r="B20" s="40">
        <v>15</v>
      </c>
      <c r="C20" s="55">
        <v>500.17889000000002</v>
      </c>
      <c r="D20" s="55">
        <v>368.1311</v>
      </c>
      <c r="E20" s="40">
        <v>48.612999000000002</v>
      </c>
      <c r="F20" s="40">
        <v>279.28908999999999</v>
      </c>
      <c r="G20" s="40">
        <v>17.307699</v>
      </c>
      <c r="H20" s="56">
        <v>22.921301</v>
      </c>
      <c r="I20" s="40">
        <v>256</v>
      </c>
      <c r="J20" s="40">
        <v>69.617774999999995</v>
      </c>
      <c r="K20" s="41">
        <v>14.464325000000001</v>
      </c>
      <c r="L20" s="41">
        <v>171.9179</v>
      </c>
      <c r="M20" s="57">
        <v>223.91887</v>
      </c>
      <c r="N20" s="41">
        <v>56.096752000000002</v>
      </c>
      <c r="O20" s="41">
        <v>12.239044</v>
      </c>
      <c r="P20" s="53">
        <v>155.58307399999998</v>
      </c>
    </row>
    <row r="21" spans="1:16" x14ac:dyDescent="0.25">
      <c r="A21" s="54"/>
      <c r="B21" s="40">
        <v>16</v>
      </c>
      <c r="C21" s="55">
        <v>441.408008</v>
      </c>
      <c r="D21" s="55">
        <v>266.826483</v>
      </c>
      <c r="E21" s="40">
        <v>76.129746999999995</v>
      </c>
      <c r="F21" s="40">
        <v>167.83575200000001</v>
      </c>
      <c r="G21" s="40">
        <v>5.1923120000000003</v>
      </c>
      <c r="H21" s="56">
        <v>17.668534000000001</v>
      </c>
      <c r="I21" s="40">
        <v>176.000044</v>
      </c>
      <c r="J21" s="40">
        <v>47.862231000000001</v>
      </c>
      <c r="K21" s="41">
        <v>9.9442260000000005</v>
      </c>
      <c r="L21" s="41">
        <v>118.19358699999999</v>
      </c>
      <c r="M21" s="57">
        <v>153.94426000000001</v>
      </c>
      <c r="N21" s="41">
        <v>38.566527000000001</v>
      </c>
      <c r="O21" s="41">
        <v>8.4143460000000001</v>
      </c>
      <c r="P21" s="53">
        <v>106.96338700000001</v>
      </c>
    </row>
    <row r="22" spans="1:16" x14ac:dyDescent="0.25">
      <c r="A22" s="52"/>
      <c r="B22" s="40">
        <v>17</v>
      </c>
      <c r="C22" s="55">
        <v>0</v>
      </c>
      <c r="D22" s="55">
        <v>0</v>
      </c>
      <c r="E22" s="40">
        <v>0</v>
      </c>
      <c r="F22" s="40">
        <v>0</v>
      </c>
      <c r="G22" s="40">
        <v>0</v>
      </c>
      <c r="H22" s="56">
        <v>0</v>
      </c>
      <c r="I22" s="40">
        <v>0</v>
      </c>
      <c r="J22" s="40">
        <v>0</v>
      </c>
      <c r="K22" s="41">
        <v>0</v>
      </c>
      <c r="L22" s="41">
        <v>0</v>
      </c>
      <c r="M22" s="57">
        <v>0</v>
      </c>
      <c r="N22" s="41">
        <v>0</v>
      </c>
      <c r="O22" s="41">
        <v>0</v>
      </c>
      <c r="P22" s="53">
        <v>0</v>
      </c>
    </row>
    <row r="23" spans="1:16" x14ac:dyDescent="0.25">
      <c r="A23" s="54"/>
      <c r="B23" s="40">
        <v>18</v>
      </c>
      <c r="C23" s="55">
        <v>0</v>
      </c>
      <c r="D23" s="55">
        <v>0</v>
      </c>
      <c r="E23" s="40">
        <v>0</v>
      </c>
      <c r="F23" s="40">
        <v>0</v>
      </c>
      <c r="G23" s="40">
        <v>0</v>
      </c>
      <c r="H23" s="56">
        <v>0</v>
      </c>
      <c r="I23" s="40">
        <v>0</v>
      </c>
      <c r="J23" s="40">
        <v>0</v>
      </c>
      <c r="K23" s="41">
        <v>0</v>
      </c>
      <c r="L23" s="41">
        <v>0</v>
      </c>
      <c r="M23" s="57">
        <v>0</v>
      </c>
      <c r="N23" s="41">
        <v>0</v>
      </c>
      <c r="O23" s="41">
        <v>0</v>
      </c>
      <c r="P23" s="53">
        <v>0</v>
      </c>
    </row>
    <row r="24" spans="1:16" x14ac:dyDescent="0.25">
      <c r="A24" s="54"/>
      <c r="B24" s="40">
        <v>19</v>
      </c>
      <c r="C24" s="55">
        <v>760.89828399999999</v>
      </c>
      <c r="D24" s="55">
        <v>381.96221100000002</v>
      </c>
      <c r="E24" s="40">
        <v>69.052620000000005</v>
      </c>
      <c r="F24" s="40">
        <v>234.17065600000001</v>
      </c>
      <c r="G24" s="40">
        <v>33.600009</v>
      </c>
      <c r="H24" s="56">
        <v>38.888911999999998</v>
      </c>
      <c r="I24" s="40">
        <v>216.00005400000001</v>
      </c>
      <c r="J24" s="40">
        <v>41.408299999999997</v>
      </c>
      <c r="K24" s="41">
        <v>20.943563999999999</v>
      </c>
      <c r="L24" s="41">
        <v>153.64819</v>
      </c>
      <c r="M24" s="57">
        <v>191.305418</v>
      </c>
      <c r="N24" s="41">
        <v>33.752983999999998</v>
      </c>
      <c r="O24" s="41">
        <v>16.87989</v>
      </c>
      <c r="P24" s="53">
        <v>140.67254400000002</v>
      </c>
    </row>
    <row r="25" spans="1:16" x14ac:dyDescent="0.25">
      <c r="A25" s="54"/>
      <c r="B25" s="40">
        <v>20</v>
      </c>
      <c r="C25" s="55">
        <v>0</v>
      </c>
      <c r="D25" s="55">
        <v>0</v>
      </c>
      <c r="E25" s="40">
        <v>0</v>
      </c>
      <c r="F25" s="40">
        <v>0</v>
      </c>
      <c r="G25" s="40">
        <v>0</v>
      </c>
      <c r="H25" s="56">
        <v>0</v>
      </c>
      <c r="I25" s="40">
        <v>2.999835</v>
      </c>
      <c r="J25" s="40">
        <v>0</v>
      </c>
      <c r="K25" s="41">
        <v>0.27271200000000001</v>
      </c>
      <c r="L25" s="41">
        <v>2.7271230000000002</v>
      </c>
      <c r="M25" s="57">
        <v>2.999835</v>
      </c>
      <c r="N25" s="41">
        <v>0</v>
      </c>
      <c r="O25" s="41">
        <v>0.27271200000000001</v>
      </c>
      <c r="P25" s="53">
        <v>2.7271230000000002</v>
      </c>
    </row>
    <row r="26" spans="1:16" x14ac:dyDescent="0.25">
      <c r="A26" s="52"/>
      <c r="B26" s="40">
        <v>21</v>
      </c>
      <c r="C26" s="55">
        <v>470.58044699999999</v>
      </c>
      <c r="D26" s="55">
        <v>365.59776099999999</v>
      </c>
      <c r="E26" s="40">
        <v>39.277059999999999</v>
      </c>
      <c r="F26" s="40">
        <v>317.87234899999999</v>
      </c>
      <c r="G26" s="40">
        <v>0</v>
      </c>
      <c r="H26" s="56">
        <v>8.4482339999999994</v>
      </c>
      <c r="I26" s="40">
        <v>332.36351400000001</v>
      </c>
      <c r="J26" s="40">
        <v>90.384404000000004</v>
      </c>
      <c r="K26" s="41">
        <v>18.778960000000001</v>
      </c>
      <c r="L26" s="41">
        <v>223.20014999999998</v>
      </c>
      <c r="M26" s="57">
        <v>290.71274399999999</v>
      </c>
      <c r="N26" s="41">
        <v>72.830130999999994</v>
      </c>
      <c r="O26" s="41">
        <v>15.889889999999999</v>
      </c>
      <c r="P26" s="53">
        <v>201.99272299999998</v>
      </c>
    </row>
    <row r="27" spans="1:16" x14ac:dyDescent="0.25">
      <c r="A27" s="54"/>
      <c r="B27" s="40">
        <v>22</v>
      </c>
      <c r="C27" s="55">
        <v>774.58403599999997</v>
      </c>
      <c r="D27" s="55">
        <v>515.48242300000004</v>
      </c>
      <c r="E27" s="40">
        <v>95.701131000000004</v>
      </c>
      <c r="F27" s="40">
        <v>408.654157</v>
      </c>
      <c r="G27" s="40">
        <v>0</v>
      </c>
      <c r="H27" s="56">
        <v>11.127169</v>
      </c>
      <c r="I27" s="40">
        <v>376.04973100000001</v>
      </c>
      <c r="J27" s="40">
        <v>102.26463200000001</v>
      </c>
      <c r="K27" s="41">
        <v>21.247285000000002</v>
      </c>
      <c r="L27" s="41">
        <v>252.537814</v>
      </c>
      <c r="M27" s="57">
        <v>328.92433899999997</v>
      </c>
      <c r="N27" s="41">
        <v>82.403002999999998</v>
      </c>
      <c r="O27" s="41">
        <v>17.978473999999999</v>
      </c>
      <c r="P27" s="53">
        <v>228.54286199999996</v>
      </c>
    </row>
    <row r="28" spans="1:16" x14ac:dyDescent="0.25">
      <c r="A28" s="54"/>
      <c r="B28" s="40">
        <v>23</v>
      </c>
      <c r="C28" s="55">
        <v>1328.2677839999999</v>
      </c>
      <c r="D28" s="55">
        <v>855.43115299999999</v>
      </c>
      <c r="E28" s="40">
        <v>304.36265700000001</v>
      </c>
      <c r="F28" s="40">
        <v>478.93098099999997</v>
      </c>
      <c r="G28" s="40">
        <v>22.5</v>
      </c>
      <c r="H28" s="56">
        <v>49.637560000000001</v>
      </c>
      <c r="I28" s="40">
        <v>615.83111599999995</v>
      </c>
      <c r="J28" s="40">
        <v>167.47183799999999</v>
      </c>
      <c r="K28" s="41">
        <v>34.795237999999998</v>
      </c>
      <c r="L28" s="41">
        <v>413.56403999999998</v>
      </c>
      <c r="M28" s="57">
        <v>538.65706699999998</v>
      </c>
      <c r="N28" s="41">
        <v>134.94580500000001</v>
      </c>
      <c r="O28" s="41">
        <v>29.442125999999998</v>
      </c>
      <c r="P28" s="53">
        <v>374.269136</v>
      </c>
    </row>
    <row r="29" spans="1:16" x14ac:dyDescent="0.25">
      <c r="A29" s="54"/>
      <c r="B29" s="40">
        <v>24</v>
      </c>
      <c r="C29" s="55">
        <v>760.99996999999996</v>
      </c>
      <c r="D29" s="55">
        <v>509.99998900000003</v>
      </c>
      <c r="E29" s="40">
        <v>235</v>
      </c>
      <c r="F29" s="40">
        <v>225.000012</v>
      </c>
      <c r="G29" s="40">
        <v>15.000030000000001</v>
      </c>
      <c r="H29" s="56">
        <v>15.000030000000001</v>
      </c>
      <c r="I29" s="40">
        <v>737</v>
      </c>
      <c r="J29" s="40">
        <v>200.423036</v>
      </c>
      <c r="K29" s="41">
        <v>41.641432999999999</v>
      </c>
      <c r="L29" s="41">
        <v>494.93553099999997</v>
      </c>
      <c r="M29" s="57">
        <v>644.64141400000005</v>
      </c>
      <c r="N29" s="41">
        <v>161.497298</v>
      </c>
      <c r="O29" s="41">
        <v>35.235059</v>
      </c>
      <c r="P29" s="53">
        <v>447.90905700000008</v>
      </c>
    </row>
    <row r="30" spans="1:16" x14ac:dyDescent="0.25">
      <c r="A30" s="52"/>
      <c r="B30" s="40">
        <v>25</v>
      </c>
      <c r="C30" s="55">
        <v>1696.4346619999999</v>
      </c>
      <c r="D30" s="55">
        <v>1161.562316</v>
      </c>
      <c r="E30" s="40">
        <v>282.25673499999999</v>
      </c>
      <c r="F30" s="40">
        <v>635.12526300000002</v>
      </c>
      <c r="G30" s="40">
        <v>117.808593</v>
      </c>
      <c r="H30" s="56">
        <v>126.371668</v>
      </c>
      <c r="I30" s="40">
        <v>1026.9809299999999</v>
      </c>
      <c r="J30" s="40">
        <v>279.27670799999999</v>
      </c>
      <c r="K30" s="41">
        <v>58.026463</v>
      </c>
      <c r="L30" s="41">
        <v>689.67775899999992</v>
      </c>
      <c r="M30" s="57">
        <v>898.28190900000004</v>
      </c>
      <c r="N30" s="41">
        <v>225.036115</v>
      </c>
      <c r="O30" s="41">
        <v>49.099195000000002</v>
      </c>
      <c r="P30" s="53">
        <v>624.14659900000004</v>
      </c>
    </row>
    <row r="31" spans="1:16" x14ac:dyDescent="0.25">
      <c r="A31" s="52"/>
      <c r="B31" s="40">
        <v>26</v>
      </c>
      <c r="C31" s="55">
        <v>602.19722300000001</v>
      </c>
      <c r="D31" s="55">
        <v>502.559867</v>
      </c>
      <c r="E31" s="40">
        <v>37.525298999999997</v>
      </c>
      <c r="F31" s="40">
        <v>399.92272600000001</v>
      </c>
      <c r="G31" s="40">
        <v>6.4771200000000002</v>
      </c>
      <c r="H31" s="56">
        <v>58.634788</v>
      </c>
      <c r="I31" s="40">
        <v>578.09768599999995</v>
      </c>
      <c r="J31" s="40">
        <v>157.21044000000001</v>
      </c>
      <c r="K31" s="41">
        <v>32.663252</v>
      </c>
      <c r="L31" s="41">
        <v>388.22399399999995</v>
      </c>
      <c r="M31" s="57">
        <v>505.65226000000001</v>
      </c>
      <c r="N31" s="41">
        <v>126.677352</v>
      </c>
      <c r="O31" s="41">
        <v>27.638135999999999</v>
      </c>
      <c r="P31" s="53">
        <v>351.33677200000005</v>
      </c>
    </row>
    <row r="32" spans="1:16" x14ac:dyDescent="0.25">
      <c r="A32" s="52"/>
      <c r="B32" s="40">
        <v>27</v>
      </c>
      <c r="C32" s="55">
        <v>7.4988330000000003</v>
      </c>
      <c r="D32" s="55">
        <v>0.93969599999999998</v>
      </c>
      <c r="E32" s="40">
        <v>0.22541</v>
      </c>
      <c r="F32" s="40">
        <v>0</v>
      </c>
      <c r="G32" s="40">
        <v>0.71428599999999998</v>
      </c>
      <c r="H32" s="56">
        <v>0</v>
      </c>
      <c r="I32" s="40">
        <v>6</v>
      </c>
      <c r="J32" s="40">
        <v>1.631667</v>
      </c>
      <c r="K32" s="41">
        <v>0.33900799999999998</v>
      </c>
      <c r="L32" s="41">
        <v>4.029325</v>
      </c>
      <c r="M32" s="57">
        <v>5.2480979999999997</v>
      </c>
      <c r="N32" s="41">
        <v>1.3147679999999999</v>
      </c>
      <c r="O32" s="41">
        <v>0.28685300000000002</v>
      </c>
      <c r="P32" s="53">
        <v>3.646477</v>
      </c>
    </row>
    <row r="33" spans="1:16" x14ac:dyDescent="0.25">
      <c r="A33" s="52"/>
      <c r="B33" s="40">
        <v>28</v>
      </c>
      <c r="C33" s="55">
        <v>391.62887999999998</v>
      </c>
      <c r="D33" s="55">
        <v>184.49983</v>
      </c>
      <c r="E33" s="40">
        <v>81.443100000000001</v>
      </c>
      <c r="F33" s="40">
        <v>73.607071000000005</v>
      </c>
      <c r="G33" s="40">
        <v>15.096766000000001</v>
      </c>
      <c r="H33" s="56">
        <v>10.983077</v>
      </c>
      <c r="I33" s="40">
        <v>115.9216</v>
      </c>
      <c r="J33" s="40">
        <v>31.524231</v>
      </c>
      <c r="K33" s="41">
        <v>6.5497170000000002</v>
      </c>
      <c r="L33" s="41">
        <v>77.847651999999997</v>
      </c>
      <c r="M33" s="57">
        <v>101.39466</v>
      </c>
      <c r="N33" s="41">
        <v>25.401661000000001</v>
      </c>
      <c r="O33" s="41">
        <v>5.5420689999999997</v>
      </c>
      <c r="P33" s="53">
        <v>70.45093</v>
      </c>
    </row>
    <row r="34" spans="1:16" x14ac:dyDescent="0.25">
      <c r="A34" s="52"/>
      <c r="B34" s="40">
        <v>29</v>
      </c>
      <c r="C34" s="55">
        <v>1022.080936</v>
      </c>
      <c r="D34" s="55">
        <v>555.60890800000004</v>
      </c>
      <c r="E34" s="40">
        <v>55.535172000000003</v>
      </c>
      <c r="F34" s="40">
        <v>472.89293400000003</v>
      </c>
      <c r="G34" s="40">
        <v>14.31817</v>
      </c>
      <c r="H34" s="56">
        <v>8.8627649999999996</v>
      </c>
      <c r="I34" s="40">
        <v>856</v>
      </c>
      <c r="J34" s="40">
        <v>209.204475</v>
      </c>
      <c r="K34" s="41">
        <v>51.811342000000003</v>
      </c>
      <c r="L34" s="41">
        <v>594.98418300000003</v>
      </c>
      <c r="M34" s="57">
        <v>744.30487500000004</v>
      </c>
      <c r="N34" s="41">
        <v>168.35908000000001</v>
      </c>
      <c r="O34" s="41">
        <v>43.282606999999999</v>
      </c>
      <c r="P34" s="53">
        <v>532.6631880000001</v>
      </c>
    </row>
    <row r="35" spans="1:16" x14ac:dyDescent="0.25">
      <c r="A35" s="52"/>
      <c r="B35" s="40">
        <v>30</v>
      </c>
      <c r="C35" s="55">
        <v>1000.68551</v>
      </c>
      <c r="D35" s="55">
        <v>379.72800000000001</v>
      </c>
      <c r="E35" s="40">
        <v>111.8699</v>
      </c>
      <c r="F35" s="40">
        <v>223.08829800000001</v>
      </c>
      <c r="G35" s="40">
        <v>30.681801</v>
      </c>
      <c r="H35" s="56">
        <v>14.088050000000001</v>
      </c>
      <c r="I35" s="40">
        <v>304</v>
      </c>
      <c r="J35" s="40">
        <v>82.671104</v>
      </c>
      <c r="K35" s="41">
        <v>17.176386000000001</v>
      </c>
      <c r="L35" s="41">
        <v>204.15250999999998</v>
      </c>
      <c r="M35" s="57">
        <v>265.90366999999998</v>
      </c>
      <c r="N35" s="41">
        <v>66.614895000000004</v>
      </c>
      <c r="O35" s="41">
        <v>14.533865</v>
      </c>
      <c r="P35" s="53">
        <v>184.75491</v>
      </c>
    </row>
    <row r="36" spans="1:16" x14ac:dyDescent="0.25">
      <c r="A36" s="52"/>
      <c r="B36" s="40">
        <v>31</v>
      </c>
      <c r="C36" s="55">
        <v>695.42437900000004</v>
      </c>
      <c r="D36" s="55">
        <v>466.083347</v>
      </c>
      <c r="E36" s="40">
        <v>74.566529000000003</v>
      </c>
      <c r="F36" s="40">
        <v>329.40292399999998</v>
      </c>
      <c r="G36" s="40">
        <v>11.972319000000001</v>
      </c>
      <c r="H36" s="56">
        <v>49.245286</v>
      </c>
      <c r="I36" s="40">
        <v>376.025802</v>
      </c>
      <c r="J36" s="40">
        <v>101.868111</v>
      </c>
      <c r="K36" s="41">
        <v>21.302935000000002</v>
      </c>
      <c r="L36" s="41">
        <v>252.85475600000001</v>
      </c>
      <c r="M36" s="57">
        <v>328.83024</v>
      </c>
      <c r="N36" s="41">
        <v>82.079954000000001</v>
      </c>
      <c r="O36" s="41">
        <v>18.016335999999999</v>
      </c>
      <c r="P36" s="53">
        <v>228.73395000000002</v>
      </c>
    </row>
    <row r="37" spans="1:16" x14ac:dyDescent="0.25">
      <c r="A37" s="52"/>
      <c r="B37" s="40">
        <v>32</v>
      </c>
      <c r="C37" s="55">
        <v>407.99308200000002</v>
      </c>
      <c r="D37" s="55">
        <v>267.99783000000002</v>
      </c>
      <c r="E37" s="40">
        <v>8.9276920000000004</v>
      </c>
      <c r="F37" s="40">
        <v>209.74275</v>
      </c>
      <c r="G37" s="40">
        <v>4.9769449999999997</v>
      </c>
      <c r="H37" s="56">
        <v>44.350580999999998</v>
      </c>
      <c r="I37" s="40">
        <v>389.79500000000002</v>
      </c>
      <c r="J37" s="40">
        <v>62.039979000000002</v>
      </c>
      <c r="K37" s="41">
        <v>18.237822999999999</v>
      </c>
      <c r="L37" s="41">
        <v>309.51719800000001</v>
      </c>
      <c r="M37" s="57">
        <v>355.35790800000001</v>
      </c>
      <c r="N37" s="41">
        <v>52.590263999999998</v>
      </c>
      <c r="O37" s="41">
        <v>15.891457000000001</v>
      </c>
      <c r="P37" s="53">
        <v>286.87618700000002</v>
      </c>
    </row>
    <row r="38" spans="1:16" x14ac:dyDescent="0.25">
      <c r="A38" s="52"/>
      <c r="B38" s="40">
        <v>33</v>
      </c>
      <c r="C38" s="55">
        <v>417.27846899999997</v>
      </c>
      <c r="D38" s="55">
        <v>327.00800299999997</v>
      </c>
      <c r="E38" s="40">
        <v>28.606005</v>
      </c>
      <c r="F38" s="40">
        <v>267.28066000000001</v>
      </c>
      <c r="G38" s="40">
        <v>0.8</v>
      </c>
      <c r="H38" s="56">
        <v>22.82133</v>
      </c>
      <c r="I38" s="40">
        <v>350.61179900000002</v>
      </c>
      <c r="J38" s="40">
        <v>51.065382999999997</v>
      </c>
      <c r="K38" s="41">
        <v>14.585492</v>
      </c>
      <c r="L38" s="41">
        <v>284.96092400000003</v>
      </c>
      <c r="M38" s="57">
        <v>320.05108999999999</v>
      </c>
      <c r="N38" s="41">
        <v>43.488306000000001</v>
      </c>
      <c r="O38" s="41">
        <v>12.722604</v>
      </c>
      <c r="P38" s="53">
        <v>263.84017999999998</v>
      </c>
    </row>
    <row r="39" spans="1:16" x14ac:dyDescent="0.25">
      <c r="A39" s="52"/>
      <c r="B39" s="40">
        <v>34</v>
      </c>
      <c r="C39" s="55">
        <v>568.55271000000005</v>
      </c>
      <c r="D39" s="55">
        <v>444.002523</v>
      </c>
      <c r="E39" s="40">
        <v>73.247660999999994</v>
      </c>
      <c r="F39" s="40">
        <v>324.340236</v>
      </c>
      <c r="G39" s="40">
        <v>22.222200000000001</v>
      </c>
      <c r="H39" s="56">
        <v>18.478290000000001</v>
      </c>
      <c r="I39" s="40">
        <v>448</v>
      </c>
      <c r="J39" s="40">
        <v>50.564396000000002</v>
      </c>
      <c r="K39" s="41">
        <v>15.141154</v>
      </c>
      <c r="L39" s="41">
        <v>382.29444999999998</v>
      </c>
      <c r="M39" s="57">
        <v>421.28031499999997</v>
      </c>
      <c r="N39" s="41">
        <v>49.572935999999999</v>
      </c>
      <c r="O39" s="41">
        <v>13.359842</v>
      </c>
      <c r="P39" s="53">
        <v>358.34753699999993</v>
      </c>
    </row>
    <row r="40" spans="1:16" x14ac:dyDescent="0.25">
      <c r="A40" s="52"/>
      <c r="B40" s="40">
        <v>35</v>
      </c>
      <c r="C40" s="55">
        <v>707.39449100000002</v>
      </c>
      <c r="D40" s="55">
        <v>548.80250599999999</v>
      </c>
      <c r="E40" s="40">
        <v>117.161489</v>
      </c>
      <c r="F40" s="40">
        <v>379.31181900000001</v>
      </c>
      <c r="G40" s="40">
        <v>5.5555599999999998</v>
      </c>
      <c r="H40" s="56">
        <v>36.550069000000001</v>
      </c>
      <c r="I40" s="40">
        <v>816.96921499999996</v>
      </c>
      <c r="J40" s="40">
        <v>127.619494</v>
      </c>
      <c r="K40" s="41">
        <v>37.660086999999997</v>
      </c>
      <c r="L40" s="41">
        <v>651.68963399999996</v>
      </c>
      <c r="M40" s="57">
        <v>746.32299699999999</v>
      </c>
      <c r="N40" s="41">
        <v>108.97872</v>
      </c>
      <c r="O40" s="41">
        <v>32.827075999999998</v>
      </c>
      <c r="P40" s="53">
        <v>604.517201</v>
      </c>
    </row>
    <row r="41" spans="1:16" x14ac:dyDescent="0.25">
      <c r="A41" s="52"/>
      <c r="B41" s="40">
        <v>36</v>
      </c>
      <c r="C41" s="55">
        <v>712.17340899999999</v>
      </c>
      <c r="D41" s="55">
        <v>543.29019100000005</v>
      </c>
      <c r="E41" s="40">
        <v>50.176194000000002</v>
      </c>
      <c r="F41" s="40">
        <v>440.08070199999997</v>
      </c>
      <c r="G41" s="40">
        <v>2.947371</v>
      </c>
      <c r="H41" s="56">
        <v>47.228831999999997</v>
      </c>
      <c r="I41" s="40">
        <v>731</v>
      </c>
      <c r="J41" s="40">
        <v>116.38825900000001</v>
      </c>
      <c r="K41" s="41">
        <v>34.320911000000002</v>
      </c>
      <c r="L41" s="41">
        <v>580.29082999999991</v>
      </c>
      <c r="M41" s="57">
        <v>666.42715799999996</v>
      </c>
      <c r="N41" s="41">
        <v>98.664156000000006</v>
      </c>
      <c r="O41" s="41">
        <v>29.898112999999999</v>
      </c>
      <c r="P41" s="53">
        <v>537.86488899999995</v>
      </c>
    </row>
    <row r="42" spans="1:16" x14ac:dyDescent="0.25">
      <c r="A42" s="52"/>
      <c r="B42" s="40">
        <v>37</v>
      </c>
      <c r="C42" s="55">
        <v>455.16268700000001</v>
      </c>
      <c r="D42" s="55">
        <v>364.345099</v>
      </c>
      <c r="E42" s="40">
        <v>32.004874000000001</v>
      </c>
      <c r="F42" s="40">
        <v>278.97179799999998</v>
      </c>
      <c r="G42" s="40">
        <v>2.6666599999999998</v>
      </c>
      <c r="H42" s="56">
        <v>47.368380999999999</v>
      </c>
      <c r="I42" s="40">
        <v>438</v>
      </c>
      <c r="J42" s="40">
        <v>68.127240999999998</v>
      </c>
      <c r="K42" s="41">
        <v>20.804037000000001</v>
      </c>
      <c r="L42" s="41">
        <v>349.06872199999998</v>
      </c>
      <c r="M42" s="57">
        <v>398.90462500000001</v>
      </c>
      <c r="N42" s="41">
        <v>57.773294999999997</v>
      </c>
      <c r="O42" s="41">
        <v>18.203807000000001</v>
      </c>
      <c r="P42" s="53">
        <v>322.92752300000001</v>
      </c>
    </row>
    <row r="43" spans="1:16" x14ac:dyDescent="0.25">
      <c r="A43" s="52"/>
      <c r="B43" s="40">
        <v>38</v>
      </c>
      <c r="C43" s="55">
        <v>567.747118</v>
      </c>
      <c r="D43" s="55">
        <v>427.18342899999999</v>
      </c>
      <c r="E43" s="40">
        <v>56.159402999999998</v>
      </c>
      <c r="F43" s="40">
        <v>317.673112</v>
      </c>
      <c r="G43" s="40">
        <v>1.333334</v>
      </c>
      <c r="H43" s="56">
        <v>48.684224999999998</v>
      </c>
      <c r="I43" s="40">
        <v>499.00002799999999</v>
      </c>
      <c r="J43" s="40">
        <v>63.998173999999999</v>
      </c>
      <c r="K43" s="41">
        <v>25.728200000000001</v>
      </c>
      <c r="L43" s="41">
        <v>409.27365399999996</v>
      </c>
      <c r="M43" s="57">
        <v>451.03758199999999</v>
      </c>
      <c r="N43" s="41">
        <v>54.451484999999998</v>
      </c>
      <c r="O43" s="41">
        <v>23.187142999999999</v>
      </c>
      <c r="P43" s="53">
        <v>373.398954</v>
      </c>
    </row>
    <row r="44" spans="1:16" x14ac:dyDescent="0.25">
      <c r="A44" s="52"/>
      <c r="B44" s="40">
        <v>39</v>
      </c>
      <c r="C44" s="55">
        <v>1030.6247149999999</v>
      </c>
      <c r="D44" s="55">
        <v>784.80619899999999</v>
      </c>
      <c r="E44" s="40">
        <v>169.68588700000001</v>
      </c>
      <c r="F44" s="40">
        <v>510.24798399999997</v>
      </c>
      <c r="G44" s="40">
        <v>34.999940000000002</v>
      </c>
      <c r="H44" s="56">
        <v>68.667331000000004</v>
      </c>
      <c r="I44" s="40">
        <v>523.03078100000005</v>
      </c>
      <c r="J44" s="40">
        <v>83.275841999999997</v>
      </c>
      <c r="K44" s="41">
        <v>24.556625</v>
      </c>
      <c r="L44" s="41">
        <v>415.19831400000004</v>
      </c>
      <c r="M44" s="57">
        <v>476.82888300000002</v>
      </c>
      <c r="N44" s="41">
        <v>70.594240999999997</v>
      </c>
      <c r="O44" s="41">
        <v>21.392109999999999</v>
      </c>
      <c r="P44" s="53">
        <v>384.84253200000001</v>
      </c>
    </row>
    <row r="45" spans="1:16" x14ac:dyDescent="0.25">
      <c r="A45" s="52"/>
      <c r="B45" s="40">
        <v>40</v>
      </c>
      <c r="C45" s="55">
        <v>638.937364</v>
      </c>
      <c r="D45" s="55">
        <v>474.37052999999997</v>
      </c>
      <c r="E45" s="40">
        <v>83.071522999999999</v>
      </c>
      <c r="F45" s="40">
        <v>329.94864100000001</v>
      </c>
      <c r="G45" s="40">
        <v>23.274830999999999</v>
      </c>
      <c r="H45" s="56">
        <v>34.07555</v>
      </c>
      <c r="I45" s="40">
        <v>546</v>
      </c>
      <c r="J45" s="40">
        <v>86.932952</v>
      </c>
      <c r="K45" s="41">
        <v>25.635045999999999</v>
      </c>
      <c r="L45" s="41">
        <v>433.43200200000001</v>
      </c>
      <c r="M45" s="57">
        <v>497.76910400000003</v>
      </c>
      <c r="N45" s="41">
        <v>73.694432000000006</v>
      </c>
      <c r="O45" s="41">
        <v>22.33156</v>
      </c>
      <c r="P45" s="53">
        <v>401.743112</v>
      </c>
    </row>
    <row r="46" spans="1:16" x14ac:dyDescent="0.25">
      <c r="A46" s="52"/>
      <c r="B46" s="40">
        <v>41</v>
      </c>
      <c r="C46" s="55">
        <v>518.99992399999996</v>
      </c>
      <c r="D46" s="55">
        <v>439.99993799999999</v>
      </c>
      <c r="E46" s="40">
        <v>19.999987000000001</v>
      </c>
      <c r="F46" s="40">
        <v>399.99984999999998</v>
      </c>
      <c r="G46" s="40">
        <v>0</v>
      </c>
      <c r="H46" s="56">
        <v>19.999955</v>
      </c>
      <c r="I46" s="40">
        <v>482.99993899999998</v>
      </c>
      <c r="J46" s="40">
        <v>76.902212000000006</v>
      </c>
      <c r="K46" s="41">
        <v>22.677150999999999</v>
      </c>
      <c r="L46" s="41">
        <v>383.42057599999998</v>
      </c>
      <c r="M46" s="57">
        <v>440.33416099999999</v>
      </c>
      <c r="N46" s="41">
        <v>65.191216999999995</v>
      </c>
      <c r="O46" s="41">
        <v>19.754837999999999</v>
      </c>
      <c r="P46" s="53">
        <v>355.38810599999999</v>
      </c>
    </row>
    <row r="47" spans="1:16" x14ac:dyDescent="0.25">
      <c r="A47" s="52"/>
      <c r="B47" s="40">
        <v>42</v>
      </c>
      <c r="C47" s="55">
        <v>773.79018199999996</v>
      </c>
      <c r="D47" s="55">
        <v>525.65589499999999</v>
      </c>
      <c r="E47" s="40">
        <v>121.291712</v>
      </c>
      <c r="F47" s="40">
        <v>380.06449900000001</v>
      </c>
      <c r="G47" s="40">
        <v>2.1428600000000002</v>
      </c>
      <c r="H47" s="56">
        <v>18.823537999999999</v>
      </c>
      <c r="I47" s="40">
        <v>439</v>
      </c>
      <c r="J47" s="40">
        <v>56.302996999999998</v>
      </c>
      <c r="K47" s="41">
        <v>22.634627999999999</v>
      </c>
      <c r="L47" s="41">
        <v>360.06237499999997</v>
      </c>
      <c r="M47" s="57">
        <v>396.80458499999997</v>
      </c>
      <c r="N47" s="41">
        <v>47.904207999999997</v>
      </c>
      <c r="O47" s="41">
        <v>20.399107999999998</v>
      </c>
      <c r="P47" s="53">
        <v>328.50126899999998</v>
      </c>
    </row>
    <row r="48" spans="1:16" x14ac:dyDescent="0.25">
      <c r="A48" s="52"/>
      <c r="B48" s="40">
        <v>43</v>
      </c>
      <c r="C48" s="55">
        <v>634.20979799999998</v>
      </c>
      <c r="D48" s="55">
        <v>399.344131</v>
      </c>
      <c r="E48" s="40">
        <v>83.708302000000003</v>
      </c>
      <c r="F48" s="40">
        <v>254.93553</v>
      </c>
      <c r="G48" s="40">
        <v>12.857150000000001</v>
      </c>
      <c r="H48" s="56">
        <v>41.176478000000003</v>
      </c>
      <c r="I48" s="40">
        <v>288</v>
      </c>
      <c r="J48" s="40">
        <v>37.060679</v>
      </c>
      <c r="K48" s="41">
        <v>14.830705999999999</v>
      </c>
      <c r="L48" s="41">
        <v>236.10861500000001</v>
      </c>
      <c r="M48" s="57">
        <v>260.34939700000001</v>
      </c>
      <c r="N48" s="41">
        <v>31.530307000000001</v>
      </c>
      <c r="O48" s="41">
        <v>13.360291</v>
      </c>
      <c r="P48" s="53">
        <v>215.45879900000003</v>
      </c>
    </row>
    <row r="49" spans="1:16" x14ac:dyDescent="0.25">
      <c r="A49" s="52"/>
      <c r="B49" s="40">
        <v>44</v>
      </c>
      <c r="C49" s="55">
        <v>457.06738000000001</v>
      </c>
      <c r="D49" s="55">
        <v>402.39286499999997</v>
      </c>
      <c r="E49" s="40">
        <v>4.7751939999999999</v>
      </c>
      <c r="F49" s="40">
        <v>397.36216300000001</v>
      </c>
      <c r="G49" s="40">
        <v>0</v>
      </c>
      <c r="H49" s="56">
        <v>0.255444</v>
      </c>
      <c r="I49" s="40">
        <v>318.09551599999998</v>
      </c>
      <c r="J49" s="40">
        <v>41.160708999999997</v>
      </c>
      <c r="K49" s="41">
        <v>16.444078999999999</v>
      </c>
      <c r="L49" s="41">
        <v>260.49072799999999</v>
      </c>
      <c r="M49" s="57">
        <v>287.672439</v>
      </c>
      <c r="N49" s="41">
        <v>35.049309000000001</v>
      </c>
      <c r="O49" s="41">
        <v>14.79078</v>
      </c>
      <c r="P49" s="53">
        <v>237.83234999999999</v>
      </c>
    </row>
    <row r="50" spans="1:16" x14ac:dyDescent="0.25">
      <c r="A50" s="52"/>
      <c r="B50" s="40">
        <v>45</v>
      </c>
      <c r="C50" s="55">
        <v>804.00000499999999</v>
      </c>
      <c r="D50" s="55">
        <v>210</v>
      </c>
      <c r="E50" s="40">
        <v>14.99999</v>
      </c>
      <c r="F50" s="40">
        <v>159.999898</v>
      </c>
      <c r="G50" s="40">
        <v>0</v>
      </c>
      <c r="H50" s="56">
        <v>35.000050000000002</v>
      </c>
      <c r="I50" s="40">
        <v>267.125947</v>
      </c>
      <c r="J50" s="40">
        <v>117.011448</v>
      </c>
      <c r="K50" s="41">
        <v>13.273723</v>
      </c>
      <c r="L50" s="41">
        <v>136.84077600000001</v>
      </c>
      <c r="M50" s="57">
        <v>229.03285500000001</v>
      </c>
      <c r="N50" s="41">
        <v>95.854633000000007</v>
      </c>
      <c r="O50" s="41">
        <v>11.156623</v>
      </c>
      <c r="P50" s="53">
        <v>122.02159900000001</v>
      </c>
    </row>
    <row r="51" spans="1:16" x14ac:dyDescent="0.25">
      <c r="A51" s="52"/>
      <c r="B51" s="40">
        <v>46</v>
      </c>
      <c r="C51" s="55">
        <v>1045.2108370000001</v>
      </c>
      <c r="D51" s="55">
        <v>431.19839300000001</v>
      </c>
      <c r="E51" s="40">
        <v>245.475099</v>
      </c>
      <c r="F51" s="40">
        <v>62.438989999999997</v>
      </c>
      <c r="G51" s="40">
        <v>116.666681</v>
      </c>
      <c r="H51" s="56">
        <v>6.6176519999999996</v>
      </c>
      <c r="I51" s="40">
        <v>417</v>
      </c>
      <c r="J51" s="40">
        <v>184.700841</v>
      </c>
      <c r="K51" s="41">
        <v>20.337895</v>
      </c>
      <c r="L51" s="41">
        <v>211.961264</v>
      </c>
      <c r="M51" s="57">
        <v>357.30316499999998</v>
      </c>
      <c r="N51" s="41">
        <v>151.31135900000001</v>
      </c>
      <c r="O51" s="41">
        <v>17.118946999999999</v>
      </c>
      <c r="P51" s="53">
        <v>188.87285899999998</v>
      </c>
    </row>
    <row r="52" spans="1:16" x14ac:dyDescent="0.25">
      <c r="A52" s="52"/>
      <c r="B52" s="40">
        <v>47</v>
      </c>
      <c r="C52" s="55">
        <v>568.78915300000006</v>
      </c>
      <c r="D52" s="55">
        <v>268.80160100000001</v>
      </c>
      <c r="E52" s="40">
        <v>109.5249</v>
      </c>
      <c r="F52" s="40">
        <v>57.560960999999999</v>
      </c>
      <c r="G52" s="40">
        <v>93.333299999999994</v>
      </c>
      <c r="H52" s="56">
        <v>8.3823609999999995</v>
      </c>
      <c r="I52" s="40">
        <v>275</v>
      </c>
      <c r="J52" s="40">
        <v>121.80511</v>
      </c>
      <c r="K52" s="41">
        <v>13.412280000000001</v>
      </c>
      <c r="L52" s="41">
        <v>139.78260999999998</v>
      </c>
      <c r="M52" s="57">
        <v>235.63158200000001</v>
      </c>
      <c r="N52" s="41">
        <v>99.785668000000001</v>
      </c>
      <c r="O52" s="41">
        <v>11.289472999999999</v>
      </c>
      <c r="P52" s="53">
        <v>124.55644099999999</v>
      </c>
    </row>
    <row r="53" spans="1:16" x14ac:dyDescent="0.25">
      <c r="A53" s="52"/>
      <c r="B53" s="40">
        <v>48</v>
      </c>
      <c r="C53" s="55">
        <v>899</v>
      </c>
      <c r="D53" s="55">
        <v>750</v>
      </c>
      <c r="E53" s="40">
        <v>224.999988</v>
      </c>
      <c r="F53" s="40">
        <v>425</v>
      </c>
      <c r="G53" s="40">
        <v>0</v>
      </c>
      <c r="H53" s="56">
        <v>90.000001999999995</v>
      </c>
      <c r="I53" s="40">
        <v>471</v>
      </c>
      <c r="J53" s="40">
        <v>208.58885000000001</v>
      </c>
      <c r="K53" s="41">
        <v>22.825263</v>
      </c>
      <c r="L53" s="41">
        <v>239.58588700000001</v>
      </c>
      <c r="M53" s="57">
        <v>403.33544000000001</v>
      </c>
      <c r="N53" s="41">
        <v>170.37365</v>
      </c>
      <c r="O53" s="41">
        <v>19.212631999999999</v>
      </c>
      <c r="P53" s="53">
        <v>213.74915800000002</v>
      </c>
    </row>
    <row r="54" spans="1:16" x14ac:dyDescent="0.25">
      <c r="A54" s="52"/>
      <c r="B54" s="40">
        <v>49</v>
      </c>
      <c r="C54" s="55">
        <v>239.412385</v>
      </c>
      <c r="D54" s="55">
        <v>184.80690000000001</v>
      </c>
      <c r="E54" s="40">
        <v>64.883696999999998</v>
      </c>
      <c r="F54" s="40">
        <v>75.320723999999998</v>
      </c>
      <c r="G54" s="40">
        <v>7.1739100000000002</v>
      </c>
      <c r="H54" s="56">
        <v>31.428569</v>
      </c>
      <c r="I54" s="40">
        <v>275</v>
      </c>
      <c r="J54" s="40">
        <v>121.724902</v>
      </c>
      <c r="K54" s="41">
        <v>13.022106000000001</v>
      </c>
      <c r="L54" s="41">
        <v>140.25299200000001</v>
      </c>
      <c r="M54" s="57">
        <v>234.99905200000001</v>
      </c>
      <c r="N54" s="41">
        <v>98.367041999999998</v>
      </c>
      <c r="O54" s="41">
        <v>10.961053</v>
      </c>
      <c r="P54" s="53">
        <v>125.67095700000002</v>
      </c>
    </row>
    <row r="55" spans="1:16" x14ac:dyDescent="0.25">
      <c r="A55" s="52"/>
      <c r="B55" s="40">
        <v>50</v>
      </c>
      <c r="C55" s="55">
        <v>667.12668799999994</v>
      </c>
      <c r="D55" s="55">
        <v>574.49609399999997</v>
      </c>
      <c r="E55" s="40">
        <v>121.11620000000001</v>
      </c>
      <c r="F55" s="40">
        <v>303.40460400000001</v>
      </c>
      <c r="G55" s="40">
        <v>38.260809999999999</v>
      </c>
      <c r="H55" s="56">
        <v>105.714386</v>
      </c>
      <c r="I55" s="40">
        <v>289</v>
      </c>
      <c r="J55" s="40">
        <v>128.00609800000001</v>
      </c>
      <c r="K55" s="41">
        <v>14.095088000000001</v>
      </c>
      <c r="L55" s="41">
        <v>146.89881399999999</v>
      </c>
      <c r="M55" s="57">
        <v>247.62736599999999</v>
      </c>
      <c r="N55" s="41">
        <v>104.865664</v>
      </c>
      <c r="O55" s="41">
        <v>11.86421</v>
      </c>
      <c r="P55" s="53">
        <v>130.897492</v>
      </c>
    </row>
    <row r="56" spans="1:16" x14ac:dyDescent="0.25">
      <c r="A56" s="52"/>
      <c r="B56" s="40">
        <v>51</v>
      </c>
      <c r="C56" s="55">
        <v>245.20269400000001</v>
      </c>
      <c r="D56" s="55">
        <v>173.815641</v>
      </c>
      <c r="E56" s="40">
        <v>136.125</v>
      </c>
      <c r="F56" s="40">
        <v>31.168800000000001</v>
      </c>
      <c r="G56" s="40">
        <v>0</v>
      </c>
      <c r="H56" s="56">
        <v>6.5217499999999999</v>
      </c>
      <c r="I56" s="40">
        <v>48</v>
      </c>
      <c r="J56" s="40">
        <v>21.260527</v>
      </c>
      <c r="K56" s="41">
        <v>2.3410530000000001</v>
      </c>
      <c r="L56" s="41">
        <v>24.398420000000002</v>
      </c>
      <c r="M56" s="57">
        <v>41.128422999999998</v>
      </c>
      <c r="N56" s="41">
        <v>17.417134999999998</v>
      </c>
      <c r="O56" s="41">
        <v>1.9705269999999999</v>
      </c>
      <c r="P56" s="53">
        <v>21.740760999999999</v>
      </c>
    </row>
    <row r="57" spans="1:16" x14ac:dyDescent="0.25">
      <c r="A57" s="52"/>
      <c r="B57" s="40">
        <v>52</v>
      </c>
      <c r="C57" s="55">
        <v>445.953441</v>
      </c>
      <c r="D57" s="55">
        <v>318.09056900000002</v>
      </c>
      <c r="E57" s="40">
        <v>90.75</v>
      </c>
      <c r="F57" s="40">
        <v>151.68842000000001</v>
      </c>
      <c r="G57" s="40">
        <v>0</v>
      </c>
      <c r="H57" s="56">
        <v>75.652242000000001</v>
      </c>
      <c r="I57" s="40">
        <v>152.041549</v>
      </c>
      <c r="J57" s="40">
        <v>67.313333999999998</v>
      </c>
      <c r="K57" s="41">
        <v>7.2690440000000001</v>
      </c>
      <c r="L57" s="41">
        <v>77.459171000000012</v>
      </c>
      <c r="M57" s="57">
        <v>130.038409</v>
      </c>
      <c r="N57" s="41">
        <v>54.637352</v>
      </c>
      <c r="O57" s="41">
        <v>6.1185479999999997</v>
      </c>
      <c r="P57" s="53">
        <v>69.282509000000005</v>
      </c>
    </row>
    <row r="58" spans="1:16" x14ac:dyDescent="0.25">
      <c r="A58" s="52"/>
      <c r="B58" s="40">
        <v>53</v>
      </c>
      <c r="C58" s="55">
        <v>253.41414800000001</v>
      </c>
      <c r="D58" s="55">
        <v>162.39405400000001</v>
      </c>
      <c r="E58" s="40">
        <v>97.536186000000001</v>
      </c>
      <c r="F58" s="40">
        <v>57.031731000000001</v>
      </c>
      <c r="G58" s="40">
        <v>0</v>
      </c>
      <c r="H58" s="56">
        <v>7.8260899999999998</v>
      </c>
      <c r="I58" s="40">
        <v>351.57286399999998</v>
      </c>
      <c r="J58" s="40">
        <v>155.68125499999999</v>
      </c>
      <c r="K58" s="41">
        <v>16.951799000000001</v>
      </c>
      <c r="L58" s="41">
        <v>178.93980999999999</v>
      </c>
      <c r="M58" s="57">
        <v>300.926176</v>
      </c>
      <c r="N58" s="41">
        <v>126.86135899999999</v>
      </c>
      <c r="O58" s="41">
        <v>14.268781000000001</v>
      </c>
      <c r="P58" s="53">
        <v>159.79603600000002</v>
      </c>
    </row>
    <row r="59" spans="1:16" x14ac:dyDescent="0.25">
      <c r="A59" s="54"/>
      <c r="B59" s="40">
        <v>54</v>
      </c>
      <c r="C59" s="55">
        <v>572.37315000000001</v>
      </c>
      <c r="D59" s="55">
        <v>446.247772</v>
      </c>
      <c r="E59" s="40">
        <v>120.45723700000001</v>
      </c>
      <c r="F59" s="40">
        <v>257.853272</v>
      </c>
      <c r="G59" s="40">
        <v>9.3992970000000007</v>
      </c>
      <c r="H59" s="56">
        <v>50.676609999999997</v>
      </c>
      <c r="I59" s="40">
        <v>302.34956599999998</v>
      </c>
      <c r="J59" s="40">
        <v>133.48109400000001</v>
      </c>
      <c r="K59" s="41">
        <v>14.740529</v>
      </c>
      <c r="L59" s="41">
        <v>154.12794299999996</v>
      </c>
      <c r="M59" s="57">
        <v>259.12894899999998</v>
      </c>
      <c r="N59" s="41">
        <v>109.264509</v>
      </c>
      <c r="O59" s="41">
        <v>12.419733000000001</v>
      </c>
      <c r="P59" s="53">
        <v>137.44470699999997</v>
      </c>
    </row>
    <row r="61" spans="1:16" x14ac:dyDescent="0.25">
      <c r="B61" s="41"/>
      <c r="C61" s="41">
        <f t="shared" ref="C61:P61" si="0">SUM(C6:C60)</f>
        <v>31111.896244</v>
      </c>
      <c r="D61" s="41">
        <f t="shared" si="0"/>
        <v>21150.996002000004</v>
      </c>
      <c r="E61" s="41">
        <f t="shared" si="0"/>
        <v>5080.8884610000005</v>
      </c>
      <c r="F61" s="41">
        <f t="shared" si="0"/>
        <v>13433.745199000001</v>
      </c>
      <c r="G61" s="41">
        <f t="shared" si="0"/>
        <v>808.27997700000014</v>
      </c>
      <c r="H61" s="41">
        <f t="shared" si="0"/>
        <v>1697.9949860000002</v>
      </c>
      <c r="I61" s="41">
        <f t="shared" si="0"/>
        <v>19788.649771</v>
      </c>
      <c r="J61" s="41">
        <f t="shared" si="0"/>
        <v>5101.0320000000011</v>
      </c>
      <c r="K61" s="41">
        <f t="shared" si="0"/>
        <v>1027.4045800000001</v>
      </c>
      <c r="L61" s="41">
        <f t="shared" si="0"/>
        <v>13660.213190999999</v>
      </c>
      <c r="M61" s="41">
        <f t="shared" si="0"/>
        <v>17543.819240000004</v>
      </c>
      <c r="N61" s="41">
        <f t="shared" si="0"/>
        <v>4208.2843419999981</v>
      </c>
      <c r="O61" s="41">
        <f t="shared" si="0"/>
        <v>876.34609299999966</v>
      </c>
      <c r="P61" s="41">
        <f t="shared" si="0"/>
        <v>12459.188805000002</v>
      </c>
    </row>
  </sheetData>
  <sheetProtection sheet="1" selectLockedCells="1"/>
  <protectedRanges>
    <protectedRange sqref="A6:A59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88671875" style="46" bestFit="1" customWidth="1"/>
    <col min="4" max="5" width="7.109375" style="46" bestFit="1" customWidth="1"/>
    <col min="6" max="6" width="11.5546875" style="46" customWidth="1"/>
    <col min="7" max="7" width="13.44140625" style="46" bestFit="1" customWidth="1"/>
    <col min="8" max="8" width="9" style="46" customWidth="1"/>
    <col min="9" max="9" width="10.109375" style="46" bestFit="1" customWidth="1"/>
    <col min="10" max="10" width="8" style="46" bestFit="1" customWidth="1"/>
    <col min="11" max="12" width="8" style="46" customWidth="1"/>
    <col min="13" max="13" width="13.109375" style="46" customWidth="1"/>
    <col min="14" max="15" width="8" style="46" bestFit="1" customWidth="1"/>
    <col min="16" max="16" width="8" style="46" customWidth="1"/>
    <col min="17" max="17" width="10.109375" style="46" bestFit="1" customWidth="1"/>
    <col min="18" max="18" width="6.44140625" style="46" bestFit="1" customWidth="1"/>
    <col min="19" max="19" width="9.109375" style="46" bestFit="1" customWidth="1"/>
    <col min="20" max="20" width="7.44140625" style="46" bestFit="1" customWidth="1"/>
    <col min="21" max="21" width="6.88671875" style="46" bestFit="1" customWidth="1"/>
    <col min="22" max="22" width="5.44140625" style="46" bestFit="1" customWidth="1"/>
    <col min="23" max="16384" width="9.109375" style="46"/>
  </cols>
  <sheetData>
    <row r="1" spans="1:16" s="49" customFormat="1" ht="14.4" x14ac:dyDescent="0.3">
      <c r="A1" s="48" t="s">
        <v>34</v>
      </c>
      <c r="B1" s="48"/>
      <c r="F1" s="50" t="s">
        <v>33</v>
      </c>
      <c r="G1" s="71">
        <f>H8/4</f>
        <v>7777.9740609999999</v>
      </c>
    </row>
    <row r="2" spans="1:16" s="49" customFormat="1" ht="14.4" x14ac:dyDescent="0.3">
      <c r="A2" s="48" t="s">
        <v>35</v>
      </c>
      <c r="B2" s="48"/>
    </row>
    <row r="3" spans="1:16" s="49" customFormat="1" ht="14.4" x14ac:dyDescent="0.3">
      <c r="A3" s="82" t="s">
        <v>36</v>
      </c>
      <c r="B3" s="82"/>
      <c r="C3" s="82"/>
      <c r="D3" s="82"/>
      <c r="E3" s="82"/>
      <c r="F3" s="82"/>
    </row>
    <row r="4" spans="1:16" s="49" customFormat="1" ht="14.4" x14ac:dyDescent="0.3">
      <c r="A4" s="82"/>
      <c r="B4" s="82"/>
      <c r="C4" s="82"/>
      <c r="D4" s="82"/>
      <c r="E4" s="82"/>
      <c r="F4" s="82"/>
    </row>
    <row r="5" spans="1:16" ht="13.8" thickBot="1" x14ac:dyDescent="0.3">
      <c r="A5" s="47"/>
      <c r="B5" s="47"/>
      <c r="C5" s="47"/>
      <c r="D5" s="47"/>
      <c r="E5" s="47"/>
      <c r="F5" s="47"/>
    </row>
    <row r="6" spans="1:16" ht="13.8" thickBot="1" x14ac:dyDescent="0.3">
      <c r="C6" s="66" t="s">
        <v>37</v>
      </c>
      <c r="D6" s="67"/>
      <c r="E6" s="67"/>
      <c r="F6" s="67"/>
      <c r="G6" s="67"/>
      <c r="H6" s="68"/>
      <c r="I6" s="87" t="s">
        <v>38</v>
      </c>
      <c r="J6" s="88"/>
      <c r="K6" s="88"/>
      <c r="L6" s="88"/>
      <c r="M6" s="88"/>
      <c r="N6" s="89"/>
    </row>
    <row r="7" spans="1:16" ht="13.8" thickBot="1" x14ac:dyDescent="0.3">
      <c r="A7" s="6" t="s">
        <v>39</v>
      </c>
      <c r="B7" s="6" t="s">
        <v>40</v>
      </c>
      <c r="C7" s="28">
        <v>1</v>
      </c>
      <c r="D7" s="29">
        <v>2</v>
      </c>
      <c r="E7" s="29">
        <v>3</v>
      </c>
      <c r="F7" s="29">
        <v>4</v>
      </c>
      <c r="G7" s="30" t="s">
        <v>41</v>
      </c>
      <c r="H7" s="30" t="s">
        <v>0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41</v>
      </c>
      <c r="N7" s="30" t="s">
        <v>0</v>
      </c>
    </row>
    <row r="8" spans="1:16" ht="12.75" customHeight="1" x14ac:dyDescent="0.25">
      <c r="A8" s="90" t="s">
        <v>24</v>
      </c>
      <c r="B8" s="31" t="s">
        <v>44</v>
      </c>
      <c r="C8" s="8">
        <f>SUMIF(asignación!$A$6:$A$59,"=1",asignación!$C$6:$C$59)</f>
        <v>0</v>
      </c>
      <c r="D8" s="9">
        <f>SUMIF(asignación!$A$6:$A$59,"=2",asignación!$C$6:$C$59)</f>
        <v>0</v>
      </c>
      <c r="E8" s="9">
        <f>SUMIF(asignación!$A$6:$A$59,"=3",asignación!$C$6:$C$59)</f>
        <v>0</v>
      </c>
      <c r="F8" s="9">
        <f>SUMIF(asignación!$A$6:$A$59,"=4",asignación!$C$6:$C$59)</f>
        <v>0</v>
      </c>
      <c r="G8" s="10">
        <f>H8-SUM(C8:F8)</f>
        <v>31111.896244</v>
      </c>
      <c r="H8" s="10">
        <f>asignación!C61</f>
        <v>31111.896244</v>
      </c>
      <c r="I8" s="11"/>
      <c r="J8" s="12"/>
      <c r="K8" s="12"/>
      <c r="L8" s="12"/>
      <c r="M8" s="43"/>
      <c r="N8" s="13"/>
      <c r="P8" s="7"/>
    </row>
    <row r="9" spans="1:16" ht="27" thickBot="1" x14ac:dyDescent="0.3">
      <c r="A9" s="91"/>
      <c r="B9" s="32" t="s">
        <v>45</v>
      </c>
      <c r="C9" s="14">
        <f>C8-$G$1</f>
        <v>-7777.9740609999999</v>
      </c>
      <c r="D9" s="15">
        <f>D8-$G$1</f>
        <v>-7777.9740609999999</v>
      </c>
      <c r="E9" s="15">
        <f>E8-$G$1</f>
        <v>-7777.9740609999999</v>
      </c>
      <c r="F9" s="15">
        <f>F8-$G$1</f>
        <v>-7777.9740609999999</v>
      </c>
      <c r="G9" s="16"/>
      <c r="H9" s="16">
        <f>MAX(C9:F9)-MIN(C9:F9)</f>
        <v>0</v>
      </c>
      <c r="I9" s="69">
        <f>C9/$G$1</f>
        <v>-1</v>
      </c>
      <c r="J9" s="70">
        <f>D9/$G$1</f>
        <v>-1</v>
      </c>
      <c r="K9" s="70">
        <f>E9/$G$1</f>
        <v>-1</v>
      </c>
      <c r="L9" s="70">
        <f>F9/$G$1</f>
        <v>-1</v>
      </c>
      <c r="M9" s="44"/>
      <c r="N9" s="27">
        <f>H9/$G$1</f>
        <v>0</v>
      </c>
      <c r="P9" s="7"/>
    </row>
    <row r="10" spans="1:16" ht="13.2" customHeight="1" x14ac:dyDescent="0.25">
      <c r="A10" s="84" t="s">
        <v>25</v>
      </c>
      <c r="B10" s="31" t="s">
        <v>46</v>
      </c>
      <c r="C10" s="8">
        <f>SUMIF(asignación!$A$6:$A$59,"=1",asignación!$D$6:$D$59)</f>
        <v>0</v>
      </c>
      <c r="D10" s="9">
        <f>SUMIF(asignación!$A$6:$A$59,"=2",asignación!$D$6:$D$59)</f>
        <v>0</v>
      </c>
      <c r="E10" s="9">
        <f>SUMIF(asignación!$A$6:$A$59,"=3",asignación!$D$6:$D$59)</f>
        <v>0</v>
      </c>
      <c r="F10" s="9">
        <f>SUMIF(asignación!$A$6:$A$59,"=4",asignación!$D$6:$D$59)</f>
        <v>0</v>
      </c>
      <c r="G10" s="10">
        <f t="shared" ref="G10:G22" si="0">H10-SUM(C10:F10)</f>
        <v>21150.996002000004</v>
      </c>
      <c r="H10" s="10">
        <v>21150.996002000004</v>
      </c>
      <c r="I10" s="11"/>
      <c r="J10" s="12"/>
      <c r="K10" s="12"/>
      <c r="L10" s="12"/>
      <c r="M10" s="45"/>
      <c r="N10" s="26"/>
      <c r="P10" s="7"/>
    </row>
    <row r="11" spans="1:16" x14ac:dyDescent="0.25">
      <c r="A11" s="85"/>
      <c r="B11" s="33" t="s">
        <v>47</v>
      </c>
      <c r="C11" s="14">
        <f>SUMIF(asignación!$A$6:$A$59,"=1",asignación!$E$6:$E$59)</f>
        <v>0</v>
      </c>
      <c r="D11" s="15">
        <f>SUMIF(asignación!$A$6:$A$59,"=2",asignación!$E$6:$E$59)</f>
        <v>0</v>
      </c>
      <c r="E11" s="15">
        <f>SUMIF(asignación!$A$6:$A$59,"=3",asignación!$E$6:$E$59)</f>
        <v>0</v>
      </c>
      <c r="F11" s="15">
        <f>SUMIF(asignación!$A$6:$A$59,"=4",asignación!$E$6:$E$59)</f>
        <v>0</v>
      </c>
      <c r="G11" s="16">
        <f t="shared" si="0"/>
        <v>5080.8884610000005</v>
      </c>
      <c r="H11" s="16">
        <v>5080.8884610000005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IF(G11&gt;0,G11/G$8,"")</f>
        <v>0.16331015059809675</v>
      </c>
      <c r="N11" s="19">
        <f>H11/H$10</f>
        <v>0.2402198204055998</v>
      </c>
      <c r="P11" s="7"/>
    </row>
    <row r="12" spans="1:16" x14ac:dyDescent="0.25">
      <c r="A12" s="85"/>
      <c r="B12" s="33" t="s">
        <v>51</v>
      </c>
      <c r="C12" s="14">
        <f>SUMIF(asignación!$A$6:$A$59,"=1",asignación!$F$6:$F$59)</f>
        <v>0</v>
      </c>
      <c r="D12" s="15">
        <f>SUMIF(asignación!$A$6:$A$59,"=2",asignación!$F$6:$F$59)</f>
        <v>0</v>
      </c>
      <c r="E12" s="15">
        <f>SUMIF(asignación!$A$6:$A$59,"=3",asignación!$F$6:$F$59)</f>
        <v>0</v>
      </c>
      <c r="F12" s="15">
        <f>SUMIF(asignación!$A$6:$A$59,"=4",asignación!$F$6:$F$59)</f>
        <v>0</v>
      </c>
      <c r="G12" s="16">
        <f t="shared" si="0"/>
        <v>13433.745199000001</v>
      </c>
      <c r="H12" s="16">
        <v>13433.745199000001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>IF(G12&gt;0,G12/G$8,"")</f>
        <v>0.43178805604273413</v>
      </c>
      <c r="N12" s="19">
        <f>H12/H$10</f>
        <v>0.6351353476559557</v>
      </c>
      <c r="P12" s="7"/>
    </row>
    <row r="13" spans="1:16" x14ac:dyDescent="0.25">
      <c r="A13" s="85"/>
      <c r="B13" s="33" t="s">
        <v>48</v>
      </c>
      <c r="C13" s="14">
        <f>SUMIF(asignación!$A$6:$A$59,"=1",asignación!$G$6:$G$59)</f>
        <v>0</v>
      </c>
      <c r="D13" s="15">
        <f>SUMIF(asignación!$A$6:$A$59,"=2",asignación!$G$6:$G$59)</f>
        <v>0</v>
      </c>
      <c r="E13" s="15">
        <f>SUMIF(asignación!$A$6:$A$59,"=3",asignación!$G$6:$G$59)</f>
        <v>0</v>
      </c>
      <c r="F13" s="15">
        <f>SUMIF(asignación!$A$6:$A$59,"=4",asignación!$G$6:$G$59)</f>
        <v>0</v>
      </c>
      <c r="G13" s="16">
        <f t="shared" si="0"/>
        <v>808.27997700000014</v>
      </c>
      <c r="H13" s="16">
        <v>808.27997700000014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>IF(G13&gt;0,G13/G$8,"")</f>
        <v>2.5979772195848679E-2</v>
      </c>
      <c r="N13" s="19">
        <f>H13/H$10</f>
        <v>3.8214747755782777E-2</v>
      </c>
      <c r="P13" s="7"/>
    </row>
    <row r="14" spans="1:16" ht="13.8" thickBot="1" x14ac:dyDescent="0.3">
      <c r="A14" s="85"/>
      <c r="B14" s="74" t="s">
        <v>30</v>
      </c>
      <c r="C14" s="14">
        <f>SUMIF(asignación!$A$6:$A$59,"=1",asignación!$H$6:$H$59)</f>
        <v>0</v>
      </c>
      <c r="D14" s="15">
        <f>SUMIF(asignación!$A$6:$A$59,"=2",asignación!$H$6:$H$59)</f>
        <v>0</v>
      </c>
      <c r="E14" s="15">
        <f>SUMIF(asignación!$A$6:$A$59,"=3",asignación!$H$6:$H$59)</f>
        <v>0</v>
      </c>
      <c r="F14" s="15">
        <f>SUMIF(asignación!$A$6:$A$59,"=4",asignación!$H$6:$H$59)</f>
        <v>0</v>
      </c>
      <c r="G14" s="16">
        <f t="shared" si="0"/>
        <v>1697.9949860000002</v>
      </c>
      <c r="H14" s="16">
        <v>1697.9949860000002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>IF(G14&gt;0,G14/G$8,"")</f>
        <v>5.4577032935672072E-2</v>
      </c>
      <c r="N14" s="19">
        <f>H14/H$10</f>
        <v>8.0279670320936206E-2</v>
      </c>
      <c r="P14" s="7"/>
    </row>
    <row r="15" spans="1:16" x14ac:dyDescent="0.25">
      <c r="A15" s="84" t="s">
        <v>50</v>
      </c>
      <c r="B15" s="31" t="s">
        <v>0</v>
      </c>
      <c r="C15" s="8">
        <f>SUMIF(asignación!$A$6:$A$59,"=1",asignación!$I$6:$I$59)</f>
        <v>0</v>
      </c>
      <c r="D15" s="9">
        <f>SUMIF(asignación!$A$6:$A$59,"=2",asignación!$I$6:$I$59)</f>
        <v>0</v>
      </c>
      <c r="E15" s="9">
        <f>SUMIF(asignación!$A$6:$A$59,"=3",asignación!$I$6:$I$59)</f>
        <v>0</v>
      </c>
      <c r="F15" s="9">
        <f>SUMIF(asignación!$A$6:$A$59,"=4",asignación!$I$6:$I$59)</f>
        <v>0</v>
      </c>
      <c r="G15" s="10">
        <f t="shared" si="0"/>
        <v>19788.649771</v>
      </c>
      <c r="H15" s="10">
        <v>19788.649771</v>
      </c>
      <c r="I15" s="11"/>
      <c r="J15" s="12"/>
      <c r="K15" s="12"/>
      <c r="L15" s="12"/>
      <c r="M15" s="44"/>
      <c r="N15" s="26"/>
      <c r="P15" s="7"/>
    </row>
    <row r="16" spans="1:16" x14ac:dyDescent="0.25">
      <c r="A16" s="85"/>
      <c r="B16" s="33" t="s">
        <v>2</v>
      </c>
      <c r="C16" s="14">
        <f>SUMIF(asignación!$A$6:$A$59,"=1",asignación!$J$6:$J$59)</f>
        <v>0</v>
      </c>
      <c r="D16" s="15">
        <f>SUMIF(asignación!$A$6:$A$59,"=2",asignación!$J$6:$J$59)</f>
        <v>0</v>
      </c>
      <c r="E16" s="15">
        <f>SUMIF(asignación!$A$6:$A$59,"=3",asignación!$J$6:$J$59)</f>
        <v>0</v>
      </c>
      <c r="F16" s="15">
        <f>SUMIF(asignación!$A$6:$A$59,"=4",asignación!$J$6:$J$59)</f>
        <v>0</v>
      </c>
      <c r="G16" s="16">
        <f t="shared" si="0"/>
        <v>5101.0320000000011</v>
      </c>
      <c r="H16" s="16">
        <v>5101.0320000000011</v>
      </c>
      <c r="I16" s="17" t="e">
        <f t="shared" ref="I16:L18" si="2">C16/C$15</f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0.16395760515509392</v>
      </c>
      <c r="N16" s="19">
        <f>H16/H$15</f>
        <v>0.25777564710228462</v>
      </c>
      <c r="P16" s="7"/>
    </row>
    <row r="17" spans="1:18" x14ac:dyDescent="0.25">
      <c r="A17" s="85"/>
      <c r="B17" s="75" t="s">
        <v>30</v>
      </c>
      <c r="C17" s="14">
        <f>SUMIF(asignación!$A$6:$A$59,"=1",asignación!$K$6:$K$59)</f>
        <v>0</v>
      </c>
      <c r="D17" s="15">
        <f>SUMIF(asignación!$A$6:$A$59,"=2",asignación!$K$6:$K$59)</f>
        <v>0</v>
      </c>
      <c r="E17" s="15">
        <f>SUMIF(asignación!$A$6:$A$59,"=3",asignación!$K$6:$K$59)</f>
        <v>0</v>
      </c>
      <c r="F17" s="15">
        <f>SUMIF(asignación!$A$6:$A$59,"=4",asignación!$K$6:$K$59)</f>
        <v>0</v>
      </c>
      <c r="G17" s="16">
        <f t="shared" si="0"/>
        <v>1027.4045800000001</v>
      </c>
      <c r="H17" s="16">
        <v>1027.4045800000001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3.3022885263643727E-2</v>
      </c>
      <c r="N17" s="19">
        <f>H17/H$15</f>
        <v>5.1918882384064814E-2</v>
      </c>
      <c r="P17" s="7"/>
    </row>
    <row r="18" spans="1:18" ht="13.8" thickBot="1" x14ac:dyDescent="0.3">
      <c r="A18" s="86"/>
      <c r="B18" s="34" t="s">
        <v>32</v>
      </c>
      <c r="C18" s="20">
        <f>SUMIF(asignación!$A$6:$A$59,"=1",asignación!$L$6:$L$59)</f>
        <v>0</v>
      </c>
      <c r="D18" s="21">
        <f>SUMIF(asignación!$A$6:$A$59,"=2",asignación!$L$6:$L$59)</f>
        <v>0</v>
      </c>
      <c r="E18" s="21">
        <f>SUMIF(asignación!$A$6:$A$59,"=3",asignación!$L$6:$L$59)</f>
        <v>0</v>
      </c>
      <c r="F18" s="21">
        <f>SUMIF(asignación!$A$6:$A$59,"=4",asignación!$L$6:$L$59)</f>
        <v>0</v>
      </c>
      <c r="G18" s="22">
        <f t="shared" si="0"/>
        <v>13660.213190999999</v>
      </c>
      <c r="H18" s="22">
        <v>13660.213190999999</v>
      </c>
      <c r="I18" s="23" t="e">
        <f t="shared" si="2"/>
        <v>#DIV/0!</v>
      </c>
      <c r="J18" s="24" t="e">
        <f t="shared" si="2"/>
        <v>#DIV/0!</v>
      </c>
      <c r="K18" s="24" t="e">
        <f t="shared" si="2"/>
        <v>#DIV/0!</v>
      </c>
      <c r="L18" s="24" t="e">
        <f t="shared" si="2"/>
        <v>#DIV/0!</v>
      </c>
      <c r="M18" s="44">
        <f>IF(G18&gt;0,G18/G$8,"")</f>
        <v>0.43906720065751065</v>
      </c>
      <c r="N18" s="25">
        <f>H18/H$15</f>
        <v>0.69030547051365054</v>
      </c>
      <c r="P18" s="7"/>
    </row>
    <row r="19" spans="1:18" x14ac:dyDescent="0.25">
      <c r="A19" s="84" t="s">
        <v>31</v>
      </c>
      <c r="B19" s="31" t="s">
        <v>0</v>
      </c>
      <c r="C19" s="8">
        <f>SUMIF(asignación!$A$6:$A$59,"=1",asignación!$M$6:$M$59)</f>
        <v>0</v>
      </c>
      <c r="D19" s="9">
        <f>SUMIF(asignación!$A$6:$A$59,"=2",asignación!$M$6:$M$59)</f>
        <v>0</v>
      </c>
      <c r="E19" s="9">
        <f>SUMIF(asignación!$A$6:$A$59,"=3",asignación!$M$6:$M$59)</f>
        <v>0</v>
      </c>
      <c r="F19" s="9">
        <f>SUMIF(asignación!$A$6:$A$59,"=4",asignación!$M$6:$M$59)</f>
        <v>0</v>
      </c>
      <c r="G19" s="10">
        <f t="shared" si="0"/>
        <v>17543.819240000004</v>
      </c>
      <c r="H19" s="10">
        <v>17543.819240000004</v>
      </c>
      <c r="I19" s="11"/>
      <c r="J19" s="12"/>
      <c r="K19" s="12"/>
      <c r="L19" s="12"/>
      <c r="M19" s="45"/>
      <c r="N19" s="26"/>
      <c r="P19" s="7"/>
    </row>
    <row r="20" spans="1:18" x14ac:dyDescent="0.25">
      <c r="A20" s="85"/>
      <c r="B20" s="33" t="s">
        <v>2</v>
      </c>
      <c r="C20" s="14">
        <f>SUMIF(asignación!$A$6:$A$59,"=1",asignación!$N$6:$N$59)</f>
        <v>0</v>
      </c>
      <c r="D20" s="15">
        <f>SUMIF(asignación!$A$6:$A$59,"=2",asignación!$N$6:$N$59)</f>
        <v>0</v>
      </c>
      <c r="E20" s="15">
        <f>SUMIF(asignación!$A$6:$A$59,"=3",asignación!$N$6:$N$59)</f>
        <v>0</v>
      </c>
      <c r="F20" s="15">
        <f>SUMIF(asignación!$A$6:$A$59,"=4",asignación!$N$6:$N$59)</f>
        <v>0</v>
      </c>
      <c r="G20" s="16">
        <f t="shared" si="0"/>
        <v>4208.2843419999981</v>
      </c>
      <c r="H20" s="16">
        <v>4208.2843419999981</v>
      </c>
      <c r="I20" s="17" t="e">
        <f t="shared" ref="I20:L22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4">
        <f>IF(G20&gt;0,G20/G$8,"")</f>
        <v>0.13526286887163219</v>
      </c>
      <c r="N20" s="19">
        <f>H20/H$19</f>
        <v>0.23987275999772539</v>
      </c>
      <c r="P20" s="7"/>
    </row>
    <row r="21" spans="1:18" x14ac:dyDescent="0.25">
      <c r="A21" s="85"/>
      <c r="B21" s="75" t="s">
        <v>30</v>
      </c>
      <c r="C21" s="14">
        <f>SUMIF(asignación!$A$6:$A$59,"=1",asignación!$O$6:$O$59)</f>
        <v>0</v>
      </c>
      <c r="D21" s="15">
        <f>SUMIF(asignación!$A$6:$A$59,"=2",asignación!$O$6:$O$59)</f>
        <v>0</v>
      </c>
      <c r="E21" s="15">
        <f>SUMIF(asignación!$A$6:$A$59,"=3",asignación!$O$6:$O$59)</f>
        <v>0</v>
      </c>
      <c r="F21" s="15">
        <f>SUMIF(asignación!$A$6:$A$59,"=4",asignación!$O$6:$O$59)</f>
        <v>0</v>
      </c>
      <c r="G21" s="16">
        <f t="shared" si="0"/>
        <v>876.34609299999966</v>
      </c>
      <c r="H21" s="16">
        <v>876.34609299999966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4">
        <f>IF(G21&gt;0,G21/G$8,"")</f>
        <v>2.8167556426876586E-2</v>
      </c>
      <c r="N21" s="19">
        <f>H21/H$19</f>
        <v>4.9951842356077504E-2</v>
      </c>
      <c r="P21" s="7"/>
    </row>
    <row r="22" spans="1:18" ht="13.8" thickBot="1" x14ac:dyDescent="0.3">
      <c r="A22" s="86"/>
      <c r="B22" s="34" t="s">
        <v>32</v>
      </c>
      <c r="C22" s="20">
        <f>SUMIF(asignación!$A$6:$A$59,"=1",asignación!$P$6:$P$59)</f>
        <v>0</v>
      </c>
      <c r="D22" s="21">
        <f>SUMIF(asignación!$A$6:$A$59,"=2",asignación!$P$6:$P$59)</f>
        <v>0</v>
      </c>
      <c r="E22" s="21">
        <f>SUMIF(asignación!$A$6:$A$59,"=3",asignación!$P$6:$P$59)</f>
        <v>0</v>
      </c>
      <c r="F22" s="21">
        <f>SUMIF(asignación!$A$6:$A$59,"=4",asignación!$P$6:$P$59)</f>
        <v>0</v>
      </c>
      <c r="G22" s="22">
        <f t="shared" si="0"/>
        <v>12459.188805000002</v>
      </c>
      <c r="H22" s="22">
        <v>12459.188805000002</v>
      </c>
      <c r="I22" s="23" t="e">
        <f t="shared" si="3"/>
        <v>#DIV/0!</v>
      </c>
      <c r="J22" s="24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35">
        <f>IF(G22&gt;0,G22/G$8,"")</f>
        <v>0.40046381960414207</v>
      </c>
      <c r="N22" s="25">
        <f>H22/H$19</f>
        <v>0.71017539764619686</v>
      </c>
      <c r="P22" s="7"/>
    </row>
    <row r="23" spans="1:18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6" x14ac:dyDescent="0.3">
      <c r="A24" s="1" t="s">
        <v>42</v>
      </c>
    </row>
    <row r="25" spans="1:18" ht="13.2" customHeight="1" x14ac:dyDescent="0.25">
      <c r="A25" s="83" t="s">
        <v>43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18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8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</sheetData>
  <sheetProtection sheet="1" selectLockedCells="1"/>
  <protectedRanges>
    <protectedRange sqref="D6:F6" name="Range1"/>
    <protectedRange sqref="A4:B4" name="Range1_1"/>
    <protectedRange sqref="C6" name="Range1_2"/>
    <protectedRange sqref="I6:L6" name="Range1_3"/>
  </protectedRanges>
  <mergeCells count="7">
    <mergeCell ref="A3:F4"/>
    <mergeCell ref="A25:R30"/>
    <mergeCell ref="A15:A18"/>
    <mergeCell ref="A19:A22"/>
    <mergeCell ref="A10:A14"/>
    <mergeCell ref="I6:N6"/>
    <mergeCell ref="A8:A9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2021-06-25T00:04:42Z</dcterms:modified>
</cp:coreProperties>
</file>